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285" windowWidth="23070" windowHeight="12075"/>
  </bookViews>
  <sheets>
    <sheet name="Broadcast Band" sheetId="1" r:id="rId1"/>
    <sheet name="Band B" sheetId="3" r:id="rId2"/>
    <sheet name="Band C" sheetId="4" r:id="rId3"/>
    <sheet name="Band D" sheetId="5" r:id="rId4"/>
    <sheet name="Single Coil" sheetId="6" r:id="rId5"/>
  </sheets>
  <calcPr calcId="145621"/>
</workbook>
</file>

<file path=xl/calcChain.xml><?xml version="1.0" encoding="utf-8"?>
<calcChain xmlns="http://schemas.openxmlformats.org/spreadsheetml/2006/main">
  <c r="D4" i="5" l="1"/>
  <c r="D5" i="5"/>
  <c r="D6" i="5"/>
  <c r="D7" i="5"/>
  <c r="D8" i="5"/>
  <c r="D9" i="5"/>
  <c r="D3" i="5"/>
  <c r="D4" i="4"/>
  <c r="D5" i="4"/>
  <c r="D7" i="4"/>
  <c r="D8" i="4"/>
  <c r="D9" i="4"/>
  <c r="D3" i="4"/>
  <c r="D4" i="3"/>
  <c r="D5" i="3"/>
  <c r="D7" i="3"/>
  <c r="D8" i="3"/>
  <c r="D9" i="3"/>
  <c r="D3" i="3"/>
  <c r="D9" i="1"/>
  <c r="D8" i="1"/>
  <c r="D7" i="1"/>
  <c r="D4" i="1"/>
  <c r="D5" i="1"/>
  <c r="D3" i="1"/>
  <c r="B14" i="6" l="1"/>
  <c r="J10" i="6" s="1"/>
  <c r="L10" i="6" s="1"/>
  <c r="B13" i="6"/>
  <c r="J5" i="6" s="1"/>
  <c r="L5" i="6" s="1"/>
  <c r="J9" i="6"/>
  <c r="L9" i="6" s="1"/>
  <c r="N9" i="6" s="1"/>
  <c r="J4" i="6"/>
  <c r="L4" i="6" s="1"/>
  <c r="N4" i="6" s="1"/>
  <c r="B21" i="5"/>
  <c r="K20" i="5" s="1"/>
  <c r="M20" i="5" s="1"/>
  <c r="A21" i="5"/>
  <c r="K19" i="5" s="1"/>
  <c r="M19" i="5" s="1"/>
  <c r="O19" i="5" s="1"/>
  <c r="B20" i="5"/>
  <c r="K15" i="5" s="1"/>
  <c r="M15" i="5" s="1"/>
  <c r="A20" i="5"/>
  <c r="K14" i="5" s="1"/>
  <c r="M14" i="5" s="1"/>
  <c r="O14" i="5" s="1"/>
  <c r="B14" i="5"/>
  <c r="K10" i="5" s="1"/>
  <c r="M10" i="5" s="1"/>
  <c r="B13" i="5"/>
  <c r="K5" i="5" s="1"/>
  <c r="M5" i="5" s="1"/>
  <c r="K9" i="5"/>
  <c r="M9" i="5" s="1"/>
  <c r="O9" i="5" s="1"/>
  <c r="K4" i="5"/>
  <c r="M4" i="5" s="1"/>
  <c r="O4" i="5" s="1"/>
  <c r="B21" i="4"/>
  <c r="K20" i="4" s="1"/>
  <c r="M20" i="4" s="1"/>
  <c r="A21" i="4"/>
  <c r="K19" i="4" s="1"/>
  <c r="M19" i="4" s="1"/>
  <c r="O19" i="4" s="1"/>
  <c r="B20" i="4"/>
  <c r="K15" i="4" s="1"/>
  <c r="M15" i="4" s="1"/>
  <c r="A20" i="4"/>
  <c r="K14" i="4" s="1"/>
  <c r="M14" i="4" s="1"/>
  <c r="O14" i="4" s="1"/>
  <c r="B14" i="4"/>
  <c r="K10" i="4" s="1"/>
  <c r="M10" i="4" s="1"/>
  <c r="B13" i="4"/>
  <c r="K5" i="4" s="1"/>
  <c r="M5" i="4" s="1"/>
  <c r="K9" i="4"/>
  <c r="M9" i="4" s="1"/>
  <c r="O9" i="4" s="1"/>
  <c r="K4" i="4"/>
  <c r="M4" i="4" s="1"/>
  <c r="O4" i="4" s="1"/>
  <c r="B21" i="3"/>
  <c r="K20" i="3" s="1"/>
  <c r="M20" i="3" s="1"/>
  <c r="A21" i="3"/>
  <c r="B20" i="3"/>
  <c r="K15" i="3" s="1"/>
  <c r="M15" i="3" s="1"/>
  <c r="A20" i="3"/>
  <c r="M19" i="3"/>
  <c r="O19" i="3" s="1"/>
  <c r="K19" i="3"/>
  <c r="K14" i="3"/>
  <c r="M14" i="3" s="1"/>
  <c r="O14" i="3" s="1"/>
  <c r="B14" i="3"/>
  <c r="K10" i="3" s="1"/>
  <c r="M10" i="3" s="1"/>
  <c r="B13" i="3"/>
  <c r="K5" i="3" s="1"/>
  <c r="M5" i="3" s="1"/>
  <c r="K9" i="3"/>
  <c r="M9" i="3" s="1"/>
  <c r="O9" i="3" s="1"/>
  <c r="K4" i="3"/>
  <c r="M4" i="3" s="1"/>
  <c r="O4" i="3" s="1"/>
  <c r="K19" i="1"/>
  <c r="K14" i="1"/>
  <c r="K9" i="1"/>
  <c r="M9" i="1" s="1"/>
  <c r="O9" i="1" s="1"/>
  <c r="K4" i="1"/>
  <c r="M4" i="1" s="1"/>
  <c r="O4" i="1" s="1"/>
  <c r="L7" i="6" l="1"/>
  <c r="J7" i="6" s="1"/>
  <c r="C13" i="6" s="1"/>
  <c r="L12" i="6"/>
  <c r="J12" i="6" s="1"/>
  <c r="C14" i="6" s="1"/>
  <c r="M22" i="5"/>
  <c r="K22" i="5" s="1"/>
  <c r="D21" i="5" s="1"/>
  <c r="M7" i="5"/>
  <c r="K7" i="5" s="1"/>
  <c r="D13" i="5" s="1"/>
  <c r="M22" i="4"/>
  <c r="K22" i="4" s="1"/>
  <c r="D21" i="4" s="1"/>
  <c r="M17" i="4"/>
  <c r="K17" i="4" s="1"/>
  <c r="D20" i="4" s="1"/>
  <c r="M12" i="4"/>
  <c r="K12" i="4" s="1"/>
  <c r="D14" i="4" s="1"/>
  <c r="M22" i="3"/>
  <c r="K22" i="3" s="1"/>
  <c r="D21" i="3" s="1"/>
  <c r="M12" i="3"/>
  <c r="K12" i="3" s="1"/>
  <c r="D14" i="3" s="1"/>
  <c r="M12" i="5"/>
  <c r="K12" i="5" s="1"/>
  <c r="D14" i="5" s="1"/>
  <c r="M17" i="5"/>
  <c r="K17" i="5" s="1"/>
  <c r="D20" i="5" s="1"/>
  <c r="D23" i="5" s="1"/>
  <c r="M7" i="4"/>
  <c r="K7" i="4" s="1"/>
  <c r="D13" i="4" s="1"/>
  <c r="M7" i="3"/>
  <c r="K7" i="3" s="1"/>
  <c r="D13" i="3" s="1"/>
  <c r="M17" i="3"/>
  <c r="K17" i="3" s="1"/>
  <c r="D20" i="3" s="1"/>
  <c r="D23" i="3" s="1"/>
  <c r="A21" i="1"/>
  <c r="A20" i="1"/>
  <c r="B14" i="1"/>
  <c r="B13" i="1"/>
  <c r="B21" i="1"/>
  <c r="B20" i="1"/>
  <c r="D16" i="4" l="1"/>
  <c r="G16" i="4" s="1"/>
  <c r="C16" i="6"/>
  <c r="F16" i="6" s="1"/>
  <c r="D23" i="4"/>
  <c r="G23" i="4" s="1"/>
  <c r="D16" i="3"/>
  <c r="G16" i="3" s="1"/>
  <c r="K15" i="1"/>
  <c r="M15" i="1" s="1"/>
  <c r="M17" i="1" s="1"/>
  <c r="K17" i="1" s="1"/>
  <c r="D20" i="1" s="1"/>
  <c r="K20" i="1"/>
  <c r="M20" i="1" s="1"/>
  <c r="K5" i="1"/>
  <c r="M5" i="1" s="1"/>
  <c r="M7" i="1" s="1"/>
  <c r="K7" i="1" s="1"/>
  <c r="D13" i="1" s="1"/>
  <c r="K10" i="1"/>
  <c r="M10" i="1" s="1"/>
  <c r="M12" i="1" s="1"/>
  <c r="K12" i="1" s="1"/>
  <c r="D14" i="1" s="1"/>
  <c r="G23" i="5"/>
  <c r="G23" i="3"/>
  <c r="D16" i="5"/>
  <c r="G16" i="5" s="1"/>
  <c r="M14" i="1"/>
  <c r="O14" i="1" s="1"/>
  <c r="M19" i="1"/>
  <c r="O19" i="1" s="1"/>
  <c r="M22" i="1" l="1"/>
  <c r="K22" i="1" s="1"/>
  <c r="D21" i="1" s="1"/>
  <c r="D23" i="1" s="1"/>
  <c r="G23" i="1" s="1"/>
  <c r="D16" i="1"/>
  <c r="G16" i="1" s="1"/>
</calcChain>
</file>

<file path=xl/sharedStrings.xml><?xml version="1.0" encoding="utf-8"?>
<sst xmlns="http://schemas.openxmlformats.org/spreadsheetml/2006/main" count="391" uniqueCount="36">
  <si>
    <t>LC Resonance:</t>
  </si>
  <si>
    <t>KHz</t>
  </si>
  <si>
    <t>mHz</t>
  </si>
  <si>
    <t>Capacitance:</t>
  </si>
  <si>
    <t>pF</t>
  </si>
  <si>
    <t>Inductance:</t>
  </si>
  <si>
    <t>uH</t>
  </si>
  <si>
    <t>nH</t>
  </si>
  <si>
    <t>Hz</t>
  </si>
  <si>
    <t>F</t>
  </si>
  <si>
    <t>kHz</t>
  </si>
  <si>
    <t>Average:</t>
  </si>
  <si>
    <t xml:space="preserve">Main tuning: </t>
  </si>
  <si>
    <t>Max:</t>
  </si>
  <si>
    <t>Min:</t>
  </si>
  <si>
    <t>Main:</t>
  </si>
  <si>
    <t>Local Oscillator:</t>
  </si>
  <si>
    <t>Local Osc Tuning:</t>
  </si>
  <si>
    <t>Variance:</t>
  </si>
  <si>
    <t>%</t>
  </si>
  <si>
    <t>Set Trimmer:</t>
  </si>
  <si>
    <t>If you want to use a Variable Capacitor, you need to determine if the Main Capacitor and the LO Capacitor are useable.</t>
  </si>
  <si>
    <t>You also need to see if the trimmers can offset the Inductance enough so that the value comes out the same for the span of the entire band.</t>
  </si>
  <si>
    <t>IF Frequency:</t>
  </si>
  <si>
    <t>1. Enter the Min-max values of the main tuning capacitor (usually the larger of the two).</t>
  </si>
  <si>
    <t>2. Enter the Min-max values of the Local Oscillators tuning capacitor</t>
  </si>
  <si>
    <t>For Main tuning</t>
  </si>
  <si>
    <t>For LO tuning</t>
  </si>
  <si>
    <t>3. Adjust the "Set Trimmer" value for the main tuning until the Variance for the Main tuning is under 1%</t>
  </si>
  <si>
    <t>4. Adjust the "Set Trimmer" value for the LO tuning until the Variance for the Main tuning is under 1%</t>
  </si>
  <si>
    <t>You will now have the inductance values for the antenna coil and the LO coil</t>
  </si>
  <si>
    <t>Resonance Calculations, Variable Capacitor, AM Band to solve Inductance for Antenna Coil and Local Oscillator Coil</t>
  </si>
  <si>
    <t>By Daniel Bingamon - KA8ZPL</t>
  </si>
  <si>
    <t>Kings Mills Ohio</t>
  </si>
  <si>
    <t>Revised Airline</t>
  </si>
  <si>
    <t>Coil tapped in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</si>
</sst>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000000000000"/>
    <numFmt numFmtId="165" formatCode="0.0000"/>
    <numFmt numFmtId="166" formatCode="0.00000E+00"/>
    <numFmt numFmtId="167" formatCode="0.0"/>
    <numFmt numFmtId="168" formatCode="0.00000"/>
    <numFmt numFmtId="169" formatCode="0.000000"/>
    <numFmt numFmtId="170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0" fillId="2" borderId="0" xfId="0" applyFill="1"/>
    <xf numFmtId="164" fontId="0" fillId="0" borderId="0" xfId="0" applyNumberFormat="1"/>
    <xf numFmtId="165" fontId="0" fillId="3" borderId="0" xfId="0" applyNumberFormat="1" applyFill="1"/>
    <xf numFmtId="166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/>
    <xf numFmtId="0" fontId="0" fillId="0" borderId="0" xfId="0" applyFill="1"/>
    <xf numFmtId="0" fontId="0" fillId="5" borderId="0" xfId="0" applyFill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2" fontId="1" fillId="4" borderId="0" xfId="0" applyNumberFormat="1" applyFont="1" applyFill="1"/>
    <xf numFmtId="170" fontId="1" fillId="4" borderId="0" xfId="0" applyNumberFormat="1" applyFont="1" applyFill="1"/>
    <xf numFmtId="165" fontId="1" fillId="4" borderId="0" xfId="0" applyNumberFormat="1" applyFont="1" applyFill="1"/>
    <xf numFmtId="165" fontId="0" fillId="0" borderId="0" xfId="0" applyNumberFormat="1" applyFill="1"/>
    <xf numFmtId="2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50</xdr:row>
      <xdr:rowOff>142875</xdr:rowOff>
    </xdr:from>
    <xdr:to>
      <xdr:col>7</xdr:col>
      <xdr:colOff>256577</xdr:colOff>
      <xdr:row>74</xdr:row>
      <xdr:rowOff>94684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9667875"/>
          <a:ext cx="4780952" cy="4523809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35</xdr:row>
      <xdr:rowOff>152400</xdr:rowOff>
    </xdr:from>
    <xdr:to>
      <xdr:col>11</xdr:col>
      <xdr:colOff>85725</xdr:colOff>
      <xdr:row>49</xdr:row>
      <xdr:rowOff>152400</xdr:rowOff>
    </xdr:to>
    <xdr:pic>
      <xdr:nvPicPr>
        <xdr:cNvPr id="3" name="Picture 2" descr="p-c70-osc_specsheet2.png (458×280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6819900"/>
          <a:ext cx="4362450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50</xdr:row>
      <xdr:rowOff>142875</xdr:rowOff>
    </xdr:from>
    <xdr:to>
      <xdr:col>8</xdr:col>
      <xdr:colOff>47027</xdr:colOff>
      <xdr:row>74</xdr:row>
      <xdr:rowOff>94684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9667875"/>
          <a:ext cx="4780952" cy="4523809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35</xdr:row>
      <xdr:rowOff>152400</xdr:rowOff>
    </xdr:from>
    <xdr:to>
      <xdr:col>13</xdr:col>
      <xdr:colOff>19050</xdr:colOff>
      <xdr:row>49</xdr:row>
      <xdr:rowOff>152400</xdr:rowOff>
    </xdr:to>
    <xdr:pic>
      <xdr:nvPicPr>
        <xdr:cNvPr id="3" name="Picture 2" descr="p-c70-osc_specsheet2.png (458×280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6819900"/>
          <a:ext cx="4362450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50</xdr:row>
      <xdr:rowOff>142875</xdr:rowOff>
    </xdr:from>
    <xdr:to>
      <xdr:col>8</xdr:col>
      <xdr:colOff>170852</xdr:colOff>
      <xdr:row>74</xdr:row>
      <xdr:rowOff>94684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9667875"/>
          <a:ext cx="4904777" cy="4523809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35</xdr:row>
      <xdr:rowOff>152400</xdr:rowOff>
    </xdr:from>
    <xdr:to>
      <xdr:col>15</xdr:col>
      <xdr:colOff>323850</xdr:colOff>
      <xdr:row>49</xdr:row>
      <xdr:rowOff>152400</xdr:rowOff>
    </xdr:to>
    <xdr:pic>
      <xdr:nvPicPr>
        <xdr:cNvPr id="3" name="Picture 2" descr="p-c70-osc_specsheet2.png (458×280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6819900"/>
          <a:ext cx="5476875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50</xdr:row>
      <xdr:rowOff>142875</xdr:rowOff>
    </xdr:from>
    <xdr:to>
      <xdr:col>8</xdr:col>
      <xdr:colOff>294677</xdr:colOff>
      <xdr:row>74</xdr:row>
      <xdr:rowOff>94684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9667875"/>
          <a:ext cx="5028602" cy="4523809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35</xdr:row>
      <xdr:rowOff>152400</xdr:rowOff>
    </xdr:from>
    <xdr:to>
      <xdr:col>17</xdr:col>
      <xdr:colOff>314325</xdr:colOff>
      <xdr:row>49</xdr:row>
      <xdr:rowOff>152400</xdr:rowOff>
    </xdr:to>
    <xdr:pic>
      <xdr:nvPicPr>
        <xdr:cNvPr id="3" name="Picture 2" descr="p-c70-osc_specsheet2.png (458×280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6819900"/>
          <a:ext cx="6629400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50</xdr:row>
      <xdr:rowOff>142875</xdr:rowOff>
    </xdr:from>
    <xdr:to>
      <xdr:col>8</xdr:col>
      <xdr:colOff>456602</xdr:colOff>
      <xdr:row>74</xdr:row>
      <xdr:rowOff>94684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9667875"/>
          <a:ext cx="4780952" cy="452380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35</xdr:row>
      <xdr:rowOff>152400</xdr:rowOff>
    </xdr:from>
    <xdr:to>
      <xdr:col>11</xdr:col>
      <xdr:colOff>247650</xdr:colOff>
      <xdr:row>49</xdr:row>
      <xdr:rowOff>152400</xdr:rowOff>
    </xdr:to>
    <xdr:pic>
      <xdr:nvPicPr>
        <xdr:cNvPr id="3" name="Picture 2" descr="p-c70-osc_specsheet2.png (458×280)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6819900"/>
          <a:ext cx="4362450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>
      <selection activeCell="N1" sqref="N1"/>
    </sheetView>
  </sheetViews>
  <sheetFormatPr defaultRowHeight="15" x14ac:dyDescent="0.25"/>
  <cols>
    <col min="1" max="1" width="17.85546875" customWidth="1"/>
    <col min="2" max="2" width="11.140625" customWidth="1"/>
    <col min="3" max="3" width="11.140625" style="1" customWidth="1"/>
    <col min="5" max="5" width="4.85546875" customWidth="1"/>
    <col min="8" max="9" width="5" customWidth="1"/>
    <col min="10" max="10" width="14.28515625" customWidth="1"/>
    <col min="12" max="12" width="5" customWidth="1"/>
    <col min="13" max="13" width="12.28515625" customWidth="1"/>
    <col min="14" max="14" width="5.42578125" customWidth="1"/>
    <col min="15" max="15" width="8" customWidth="1"/>
  </cols>
  <sheetData>
    <row r="1" spans="1:16" x14ac:dyDescent="0.25">
      <c r="A1" t="s">
        <v>31</v>
      </c>
      <c r="N1" t="s">
        <v>35</v>
      </c>
    </row>
    <row r="2" spans="1:16" s="1" customFormat="1" x14ac:dyDescent="0.25">
      <c r="A2" s="1" t="s">
        <v>34</v>
      </c>
    </row>
    <row r="3" spans="1:16" s="1" customFormat="1" x14ac:dyDescent="0.25">
      <c r="A3" s="1" t="s">
        <v>12</v>
      </c>
      <c r="B3" s="1" t="s">
        <v>14</v>
      </c>
      <c r="C3" s="2">
        <v>18</v>
      </c>
      <c r="D3" s="8">
        <f>C3*0.25</f>
        <v>4.5</v>
      </c>
      <c r="E3" s="1" t="s">
        <v>4</v>
      </c>
      <c r="G3" s="6" t="s">
        <v>23</v>
      </c>
      <c r="H3" s="2">
        <v>455</v>
      </c>
      <c r="I3" s="1" t="s">
        <v>10</v>
      </c>
    </row>
    <row r="4" spans="1:16" s="1" customFormat="1" x14ac:dyDescent="0.25">
      <c r="B4" s="1" t="s">
        <v>13</v>
      </c>
      <c r="C4" s="2">
        <v>356</v>
      </c>
      <c r="D4" s="8">
        <f t="shared" ref="D4:D5" si="0">C4*0.25</f>
        <v>89</v>
      </c>
      <c r="E4" s="1" t="s">
        <v>4</v>
      </c>
      <c r="J4" s="1" t="s">
        <v>0</v>
      </c>
      <c r="K4" s="2">
        <f>A13</f>
        <v>550</v>
      </c>
      <c r="L4" s="1" t="s">
        <v>1</v>
      </c>
      <c r="M4" s="1">
        <f>K4/1000</f>
        <v>0.55000000000000004</v>
      </c>
      <c r="N4" s="1" t="s">
        <v>2</v>
      </c>
      <c r="O4" s="1">
        <f>M4*1000000</f>
        <v>550000</v>
      </c>
      <c r="P4" s="1" t="s">
        <v>8</v>
      </c>
    </row>
    <row r="5" spans="1:16" s="1" customFormat="1" x14ac:dyDescent="0.25">
      <c r="B5" s="6" t="s">
        <v>20</v>
      </c>
      <c r="C5" s="2">
        <v>34.5</v>
      </c>
      <c r="D5" s="8">
        <f t="shared" si="0"/>
        <v>8.625</v>
      </c>
      <c r="E5" s="1" t="s">
        <v>4</v>
      </c>
      <c r="J5" s="1" t="s">
        <v>3</v>
      </c>
      <c r="K5" s="2">
        <f>B13</f>
        <v>97.625</v>
      </c>
      <c r="L5" s="1" t="s">
        <v>4</v>
      </c>
      <c r="M5" s="1">
        <f>K5*(1/1000000000000)</f>
        <v>9.7624999999999999E-11</v>
      </c>
      <c r="N5" s="1" t="s">
        <v>9</v>
      </c>
    </row>
    <row r="6" spans="1:16" s="1" customFormat="1" x14ac:dyDescent="0.25">
      <c r="D6" s="8"/>
    </row>
    <row r="7" spans="1:16" s="1" customFormat="1" x14ac:dyDescent="0.25">
      <c r="A7" s="1" t="s">
        <v>17</v>
      </c>
      <c r="B7" s="1" t="s">
        <v>14</v>
      </c>
      <c r="C7" s="2">
        <v>19</v>
      </c>
      <c r="D7" s="8">
        <f>C7*0.25</f>
        <v>4.75</v>
      </c>
      <c r="E7" s="1" t="s">
        <v>4</v>
      </c>
      <c r="J7" s="1" t="s">
        <v>5</v>
      </c>
      <c r="K7" s="4">
        <f>M7*0.001</f>
        <v>857.73639341245303</v>
      </c>
      <c r="L7" s="1" t="s">
        <v>6</v>
      </c>
      <c r="M7" s="5">
        <f>(1/(4*PI()*PI()*O4*O4*M5))/(1/1000000000)</f>
        <v>857736.39341245301</v>
      </c>
      <c r="N7" s="1" t="s">
        <v>7</v>
      </c>
      <c r="O7" s="3"/>
    </row>
    <row r="8" spans="1:16" s="1" customFormat="1" x14ac:dyDescent="0.25">
      <c r="B8" s="1" t="s">
        <v>13</v>
      </c>
      <c r="C8" s="2">
        <v>323</v>
      </c>
      <c r="D8" s="8">
        <f t="shared" ref="D8:D9" si="1">C8*0.25</f>
        <v>80.75</v>
      </c>
      <c r="E8" s="1" t="s">
        <v>4</v>
      </c>
    </row>
    <row r="9" spans="1:16" s="1" customFormat="1" x14ac:dyDescent="0.25">
      <c r="B9" s="6" t="s">
        <v>20</v>
      </c>
      <c r="C9" s="2">
        <v>92</v>
      </c>
      <c r="D9" s="8">
        <f t="shared" si="1"/>
        <v>23</v>
      </c>
      <c r="E9" s="1" t="s">
        <v>4</v>
      </c>
      <c r="J9" s="1" t="s">
        <v>0</v>
      </c>
      <c r="K9" s="2">
        <f>A14</f>
        <v>1500</v>
      </c>
      <c r="L9" s="1" t="s">
        <v>1</v>
      </c>
      <c r="M9" s="1">
        <f>K9/1000</f>
        <v>1.5</v>
      </c>
      <c r="N9" s="1" t="s">
        <v>2</v>
      </c>
      <c r="O9" s="1">
        <f>M9*1000000</f>
        <v>1500000</v>
      </c>
      <c r="P9" s="1" t="s">
        <v>8</v>
      </c>
    </row>
    <row r="10" spans="1:16" s="1" customFormat="1" x14ac:dyDescent="0.25">
      <c r="D10" s="8"/>
      <c r="J10" s="1" t="s">
        <v>3</v>
      </c>
      <c r="K10" s="2">
        <f>B14</f>
        <v>13.125</v>
      </c>
      <c r="L10" s="1" t="s">
        <v>4</v>
      </c>
      <c r="M10" s="1">
        <f>K10*(1/1000000000000)</f>
        <v>1.3125E-11</v>
      </c>
      <c r="N10" s="1" t="s">
        <v>9</v>
      </c>
    </row>
    <row r="11" spans="1:16" s="1" customFormat="1" x14ac:dyDescent="0.25">
      <c r="A11" s="1" t="s">
        <v>15</v>
      </c>
    </row>
    <row r="12" spans="1:16" x14ac:dyDescent="0.25">
      <c r="A12" s="6" t="s">
        <v>10</v>
      </c>
      <c r="B12" t="s">
        <v>4</v>
      </c>
      <c r="D12" t="s">
        <v>6</v>
      </c>
      <c r="J12" s="1" t="s">
        <v>5</v>
      </c>
      <c r="K12" s="4">
        <f>M12*0.001</f>
        <v>857.74546998804476</v>
      </c>
      <c r="L12" s="1" t="s">
        <v>6</v>
      </c>
      <c r="M12" s="5">
        <f>(1/(4*PI()*PI()*O9*O9*M10))/(1/1000000000)</f>
        <v>857745.4699880447</v>
      </c>
      <c r="N12" s="1" t="s">
        <v>7</v>
      </c>
      <c r="O12" s="3"/>
      <c r="P12" s="1"/>
    </row>
    <row r="13" spans="1:16" x14ac:dyDescent="0.25">
      <c r="A13" s="9">
        <v>550</v>
      </c>
      <c r="B13">
        <f>D4+D5</f>
        <v>97.625</v>
      </c>
      <c r="D13" s="7">
        <f>K7</f>
        <v>857.73639341245303</v>
      </c>
      <c r="J13" s="8"/>
      <c r="K13" s="8"/>
      <c r="L13" s="8"/>
      <c r="M13" s="8"/>
      <c r="N13" s="8"/>
      <c r="O13" s="8"/>
      <c r="P13" s="8"/>
    </row>
    <row r="14" spans="1:16" x14ac:dyDescent="0.25">
      <c r="A14" s="9">
        <v>1500</v>
      </c>
      <c r="B14">
        <f>D3+D5</f>
        <v>13.125</v>
      </c>
      <c r="D14" s="7">
        <f>K12</f>
        <v>857.74546998804476</v>
      </c>
      <c r="J14" s="1" t="s">
        <v>0</v>
      </c>
      <c r="K14" s="2">
        <f>A20</f>
        <v>1005</v>
      </c>
      <c r="L14" s="1" t="s">
        <v>1</v>
      </c>
      <c r="M14" s="1">
        <f>K14/1000</f>
        <v>1.0049999999999999</v>
      </c>
      <c r="N14" s="1" t="s">
        <v>2</v>
      </c>
      <c r="O14" s="1">
        <f>M14*1000000</f>
        <v>1004999.9999999999</v>
      </c>
      <c r="P14" s="1" t="s">
        <v>8</v>
      </c>
    </row>
    <row r="15" spans="1:16" x14ac:dyDescent="0.25">
      <c r="J15" s="1" t="s">
        <v>3</v>
      </c>
      <c r="K15" s="2">
        <f>B20</f>
        <v>103.75</v>
      </c>
      <c r="L15" s="1" t="s">
        <v>4</v>
      </c>
      <c r="M15" s="1">
        <f>K15*(1/1000000000000)</f>
        <v>1.0375E-10</v>
      </c>
      <c r="N15" s="1" t="s">
        <v>9</v>
      </c>
      <c r="O15" s="1"/>
      <c r="P15" s="1"/>
    </row>
    <row r="16" spans="1:16" x14ac:dyDescent="0.25">
      <c r="B16" t="s">
        <v>11</v>
      </c>
      <c r="D16" s="13">
        <f>AVERAGE(D13:D14)</f>
        <v>857.74093170024889</v>
      </c>
      <c r="E16" t="s">
        <v>6</v>
      </c>
      <c r="F16" t="s">
        <v>18</v>
      </c>
      <c r="G16">
        <f>ABS(((D14-D13)/D16)*100)</f>
        <v>1.05819545929126E-3</v>
      </c>
      <c r="H16" t="s">
        <v>19</v>
      </c>
      <c r="J16" s="1"/>
      <c r="K16" s="1"/>
      <c r="L16" s="1"/>
      <c r="M16" s="1"/>
      <c r="N16" s="1"/>
      <c r="O16" s="1"/>
      <c r="P16" s="1"/>
    </row>
    <row r="17" spans="1:16" x14ac:dyDescent="0.25">
      <c r="G17" t="s">
        <v>26</v>
      </c>
      <c r="J17" s="1" t="s">
        <v>5</v>
      </c>
      <c r="K17" s="4">
        <f>M17*0.001</f>
        <v>241.72414590080902</v>
      </c>
      <c r="L17" s="1" t="s">
        <v>6</v>
      </c>
      <c r="M17" s="5">
        <f>(1/(4*PI()*PI()*O14*O14*M15))/(1/1000000000)</f>
        <v>241724.145900809</v>
      </c>
      <c r="N17" s="1" t="s">
        <v>7</v>
      </c>
      <c r="O17" s="3"/>
      <c r="P17" s="1"/>
    </row>
    <row r="18" spans="1:16" x14ac:dyDescent="0.25">
      <c r="A18" t="s">
        <v>16</v>
      </c>
      <c r="J18" s="1"/>
      <c r="K18" s="1"/>
      <c r="L18" s="1"/>
      <c r="M18" s="1"/>
      <c r="N18" s="1"/>
      <c r="O18" s="1"/>
      <c r="P18" s="1"/>
    </row>
    <row r="19" spans="1:16" x14ac:dyDescent="0.25">
      <c r="A19" s="6" t="s">
        <v>10</v>
      </c>
      <c r="B19" s="1" t="s">
        <v>4</v>
      </c>
      <c r="D19" s="1" t="s">
        <v>6</v>
      </c>
      <c r="E19" s="1"/>
      <c r="J19" s="1" t="s">
        <v>0</v>
      </c>
      <c r="K19" s="2">
        <f>A21</f>
        <v>1955</v>
      </c>
      <c r="L19" s="1" t="s">
        <v>1</v>
      </c>
      <c r="M19" s="1">
        <f>K19/1000</f>
        <v>1.9550000000000001</v>
      </c>
      <c r="N19" s="1" t="s">
        <v>2</v>
      </c>
      <c r="O19" s="1">
        <f>M19*1000000</f>
        <v>1955000</v>
      </c>
      <c r="P19" s="1" t="s">
        <v>8</v>
      </c>
    </row>
    <row r="20" spans="1:16" x14ac:dyDescent="0.25">
      <c r="A20" s="1">
        <f>A13+H3</f>
        <v>1005</v>
      </c>
      <c r="B20" s="1">
        <f>D8+D9</f>
        <v>103.75</v>
      </c>
      <c r="D20" s="7">
        <f>K17</f>
        <v>241.72414590080902</v>
      </c>
      <c r="E20" s="1"/>
      <c r="J20" s="1" t="s">
        <v>3</v>
      </c>
      <c r="K20" s="2">
        <f>B21</f>
        <v>27.75</v>
      </c>
      <c r="L20" s="1" t="s">
        <v>4</v>
      </c>
      <c r="M20" s="1">
        <f>K20*(1/1000000000000)</f>
        <v>2.7749999999999998E-11</v>
      </c>
      <c r="N20" s="1" t="s">
        <v>9</v>
      </c>
      <c r="O20" s="1"/>
      <c r="P20" s="1"/>
    </row>
    <row r="21" spans="1:16" x14ac:dyDescent="0.25">
      <c r="A21" s="1">
        <f>A14+H3</f>
        <v>1955</v>
      </c>
      <c r="B21" s="1">
        <f>D7+D9</f>
        <v>27.75</v>
      </c>
      <c r="D21" s="7">
        <f>K22</f>
        <v>238.8271809413275</v>
      </c>
      <c r="E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D22" s="1"/>
      <c r="E22" s="1"/>
      <c r="J22" s="1" t="s">
        <v>5</v>
      </c>
      <c r="K22" s="4">
        <f>M22*0.001</f>
        <v>238.8271809413275</v>
      </c>
      <c r="L22" s="1" t="s">
        <v>6</v>
      </c>
      <c r="M22" s="5">
        <f>(1/(4*PI()*PI()*O19*O19*M20))/(1/1000000000)</f>
        <v>238827.1809413275</v>
      </c>
      <c r="N22" s="1" t="s">
        <v>7</v>
      </c>
      <c r="O22" s="3"/>
      <c r="P22" s="1"/>
    </row>
    <row r="23" spans="1:16" x14ac:dyDescent="0.25">
      <c r="A23" s="1"/>
      <c r="B23" s="1" t="s">
        <v>11</v>
      </c>
      <c r="D23" s="13">
        <f>AVERAGE(D20:D21)</f>
        <v>240.27566342106826</v>
      </c>
      <c r="E23" s="1" t="s">
        <v>6</v>
      </c>
      <c r="F23" s="1" t="s">
        <v>18</v>
      </c>
      <c r="G23" s="1">
        <f>ABS(((D21-D20)/D23)*100)</f>
        <v>1.2056838875124738</v>
      </c>
      <c r="H23" t="s">
        <v>19</v>
      </c>
    </row>
    <row r="24" spans="1:16" x14ac:dyDescent="0.25">
      <c r="G24" t="s">
        <v>27</v>
      </c>
    </row>
    <row r="27" spans="1:16" x14ac:dyDescent="0.25">
      <c r="A27" t="s">
        <v>21</v>
      </c>
    </row>
    <row r="28" spans="1:16" x14ac:dyDescent="0.25">
      <c r="A28" t="s">
        <v>22</v>
      </c>
    </row>
    <row r="30" spans="1:16" x14ac:dyDescent="0.25">
      <c r="A30" t="s">
        <v>24</v>
      </c>
    </row>
    <row r="31" spans="1:16" x14ac:dyDescent="0.25">
      <c r="A31" t="s">
        <v>25</v>
      </c>
    </row>
    <row r="32" spans="1:16" x14ac:dyDescent="0.25">
      <c r="A32" t="s">
        <v>28</v>
      </c>
    </row>
    <row r="33" spans="1:1" x14ac:dyDescent="0.25">
      <c r="A33" t="s">
        <v>29</v>
      </c>
    </row>
    <row r="35" spans="1:1" x14ac:dyDescent="0.25">
      <c r="A35" t="s">
        <v>30</v>
      </c>
    </row>
    <row r="38" spans="1:1" x14ac:dyDescent="0.25">
      <c r="A38" t="s">
        <v>32</v>
      </c>
    </row>
    <row r="39" spans="1:1" x14ac:dyDescent="0.25">
      <c r="A39" t="s">
        <v>33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activeCell="N1" sqref="N1"/>
    </sheetView>
  </sheetViews>
  <sheetFormatPr defaultRowHeight="15" x14ac:dyDescent="0.25"/>
  <cols>
    <col min="1" max="1" width="17.85546875" style="1" customWidth="1"/>
    <col min="2" max="3" width="11.140625" style="1" customWidth="1"/>
    <col min="4" max="4" width="9.140625" style="1"/>
    <col min="5" max="5" width="4.85546875" style="1" customWidth="1"/>
    <col min="6" max="7" width="9.140625" style="1"/>
    <col min="8" max="9" width="5" style="1" customWidth="1"/>
    <col min="10" max="10" width="14.7109375" style="1" customWidth="1"/>
    <col min="11" max="11" width="9.140625" style="1"/>
    <col min="12" max="12" width="5" style="1" customWidth="1"/>
    <col min="13" max="13" width="12.28515625" style="1" customWidth="1"/>
    <col min="14" max="14" width="5.42578125" style="1" customWidth="1"/>
    <col min="15" max="15" width="8" style="1" customWidth="1"/>
    <col min="16" max="16384" width="9.140625" style="1"/>
  </cols>
  <sheetData>
    <row r="1" spans="1:16" x14ac:dyDescent="0.25">
      <c r="A1" s="1" t="s">
        <v>31</v>
      </c>
      <c r="N1" s="1" t="s">
        <v>35</v>
      </c>
    </row>
    <row r="2" spans="1:16" x14ac:dyDescent="0.25">
      <c r="A2" s="1" t="s">
        <v>34</v>
      </c>
    </row>
    <row r="3" spans="1:16" x14ac:dyDescent="0.25">
      <c r="A3" s="1" t="s">
        <v>12</v>
      </c>
      <c r="B3" s="1" t="s">
        <v>14</v>
      </c>
      <c r="C3" s="2">
        <v>18</v>
      </c>
      <c r="D3" s="8">
        <f>C3*0.25</f>
        <v>4.5</v>
      </c>
      <c r="E3" s="1" t="s">
        <v>4</v>
      </c>
      <c r="G3" s="6" t="s">
        <v>23</v>
      </c>
      <c r="H3" s="2">
        <v>455</v>
      </c>
      <c r="I3" s="1" t="s">
        <v>10</v>
      </c>
    </row>
    <row r="4" spans="1:16" x14ac:dyDescent="0.25">
      <c r="B4" s="1" t="s">
        <v>13</v>
      </c>
      <c r="C4" s="2">
        <v>356</v>
      </c>
      <c r="D4" s="8">
        <f t="shared" ref="D4:D9" si="0">C4*0.25</f>
        <v>89</v>
      </c>
      <c r="E4" s="1" t="s">
        <v>4</v>
      </c>
      <c r="J4" s="1" t="s">
        <v>0</v>
      </c>
      <c r="K4" s="2">
        <f>A13</f>
        <v>1500</v>
      </c>
      <c r="L4" s="1" t="s">
        <v>1</v>
      </c>
      <c r="M4" s="1">
        <f>K4/1000</f>
        <v>1.5</v>
      </c>
      <c r="N4" s="1" t="s">
        <v>2</v>
      </c>
      <c r="O4" s="1">
        <f>M4*1000000</f>
        <v>1500000</v>
      </c>
      <c r="P4" s="1" t="s">
        <v>8</v>
      </c>
    </row>
    <row r="5" spans="1:16" x14ac:dyDescent="0.25">
      <c r="B5" s="6" t="s">
        <v>20</v>
      </c>
      <c r="C5" s="2">
        <v>37.308999999999997</v>
      </c>
      <c r="D5" s="8">
        <f t="shared" si="0"/>
        <v>9.3272499999999994</v>
      </c>
      <c r="E5" s="1" t="s">
        <v>4</v>
      </c>
      <c r="J5" s="1" t="s">
        <v>3</v>
      </c>
      <c r="K5" s="2">
        <f>B13</f>
        <v>98.327249999999992</v>
      </c>
      <c r="L5" s="1" t="s">
        <v>4</v>
      </c>
      <c r="M5" s="1">
        <f>K5*(1/1000000000000)</f>
        <v>9.8327249999999987E-11</v>
      </c>
      <c r="N5" s="1" t="s">
        <v>9</v>
      </c>
    </row>
    <row r="6" spans="1:16" x14ac:dyDescent="0.25">
      <c r="D6" s="8"/>
    </row>
    <row r="7" spans="1:16" x14ac:dyDescent="0.25">
      <c r="A7" s="1" t="s">
        <v>17</v>
      </c>
      <c r="B7" s="1" t="s">
        <v>14</v>
      </c>
      <c r="C7" s="2">
        <v>19</v>
      </c>
      <c r="D7" s="8">
        <f t="shared" si="0"/>
        <v>4.75</v>
      </c>
      <c r="E7" s="1" t="s">
        <v>4</v>
      </c>
      <c r="J7" s="1" t="s">
        <v>5</v>
      </c>
      <c r="K7" s="4">
        <f>M7*0.001</f>
        <v>114.49429627690279</v>
      </c>
      <c r="L7" s="1" t="s">
        <v>6</v>
      </c>
      <c r="M7" s="5">
        <f>(1/(4*PI()*PI()*O4*O4*M5))/(1/1000000000)</f>
        <v>114494.29627690278</v>
      </c>
      <c r="N7" s="1" t="s">
        <v>7</v>
      </c>
      <c r="O7" s="3"/>
    </row>
    <row r="8" spans="1:16" x14ac:dyDescent="0.25">
      <c r="B8" s="1" t="s">
        <v>13</v>
      </c>
      <c r="C8" s="2">
        <v>323</v>
      </c>
      <c r="D8" s="8">
        <f t="shared" si="0"/>
        <v>80.75</v>
      </c>
    </row>
    <row r="9" spans="1:16" x14ac:dyDescent="0.25">
      <c r="B9" s="6" t="s">
        <v>20</v>
      </c>
      <c r="C9" s="2">
        <v>53.505000000000003</v>
      </c>
      <c r="D9" s="8">
        <f t="shared" si="0"/>
        <v>13.376250000000001</v>
      </c>
      <c r="E9" s="1" t="s">
        <v>4</v>
      </c>
      <c r="J9" s="1" t="s">
        <v>0</v>
      </c>
      <c r="K9" s="2">
        <f>A14</f>
        <v>4000</v>
      </c>
      <c r="L9" s="1" t="s">
        <v>1</v>
      </c>
      <c r="M9" s="1">
        <f>K9/1000</f>
        <v>4</v>
      </c>
      <c r="N9" s="1" t="s">
        <v>2</v>
      </c>
      <c r="O9" s="1">
        <f>M9*1000000</f>
        <v>4000000</v>
      </c>
      <c r="P9" s="1" t="s">
        <v>8</v>
      </c>
    </row>
    <row r="10" spans="1:16" x14ac:dyDescent="0.25">
      <c r="D10" s="8"/>
      <c r="J10" s="1" t="s">
        <v>3</v>
      </c>
      <c r="K10" s="2">
        <f>B14</f>
        <v>13.827249999999999</v>
      </c>
      <c r="L10" s="1" t="s">
        <v>4</v>
      </c>
      <c r="M10" s="1">
        <f>K10*(1/1000000000000)</f>
        <v>1.382725E-11</v>
      </c>
      <c r="N10" s="1" t="s">
        <v>9</v>
      </c>
    </row>
    <row r="11" spans="1:16" x14ac:dyDescent="0.25">
      <c r="A11" s="1" t="s">
        <v>15</v>
      </c>
    </row>
    <row r="12" spans="1:16" x14ac:dyDescent="0.25">
      <c r="A12" s="6" t="s">
        <v>10</v>
      </c>
      <c r="B12" s="1" t="s">
        <v>4</v>
      </c>
      <c r="D12" s="1" t="s">
        <v>6</v>
      </c>
      <c r="J12" s="1" t="s">
        <v>5</v>
      </c>
      <c r="K12" s="4">
        <f>M12*0.001</f>
        <v>114.49445800224397</v>
      </c>
      <c r="L12" s="1" t="s">
        <v>6</v>
      </c>
      <c r="M12" s="5">
        <f>(1/(4*PI()*PI()*O9*O9*M10))/(1/1000000000)</f>
        <v>114494.45800224398</v>
      </c>
      <c r="N12" s="1" t="s">
        <v>7</v>
      </c>
      <c r="O12" s="3"/>
    </row>
    <row r="13" spans="1:16" x14ac:dyDescent="0.25">
      <c r="A13" s="9">
        <v>1500</v>
      </c>
      <c r="B13" s="1">
        <f>D4+D5</f>
        <v>98.327249999999992</v>
      </c>
      <c r="D13" s="12">
        <f>K7</f>
        <v>114.49429627690279</v>
      </c>
      <c r="J13" s="8"/>
      <c r="K13" s="8"/>
      <c r="L13" s="8"/>
      <c r="M13" s="8"/>
      <c r="N13" s="8"/>
      <c r="O13" s="8"/>
      <c r="P13" s="8"/>
    </row>
    <row r="14" spans="1:16" x14ac:dyDescent="0.25">
      <c r="A14" s="9">
        <v>4000</v>
      </c>
      <c r="B14" s="1">
        <f>D3+D5</f>
        <v>13.827249999999999</v>
      </c>
      <c r="D14" s="12">
        <f>K12</f>
        <v>114.49445800224397</v>
      </c>
      <c r="J14" s="1" t="s">
        <v>0</v>
      </c>
      <c r="K14" s="2">
        <f>A20</f>
        <v>1955</v>
      </c>
      <c r="L14" s="1" t="s">
        <v>1</v>
      </c>
      <c r="M14" s="1">
        <f>K14/1000</f>
        <v>1.9550000000000001</v>
      </c>
      <c r="N14" s="1" t="s">
        <v>2</v>
      </c>
      <c r="O14" s="1">
        <f>M14*1000000</f>
        <v>1955000</v>
      </c>
      <c r="P14" s="1" t="s">
        <v>8</v>
      </c>
    </row>
    <row r="15" spans="1:16" x14ac:dyDescent="0.25">
      <c r="J15" s="1" t="s">
        <v>3</v>
      </c>
      <c r="K15" s="2">
        <f>B20</f>
        <v>94.126249999999999</v>
      </c>
      <c r="L15" s="1" t="s">
        <v>4</v>
      </c>
      <c r="M15" s="1">
        <f>K15*(1/1000000000000)</f>
        <v>9.4126249999999996E-11</v>
      </c>
      <c r="N15" s="1" t="s">
        <v>9</v>
      </c>
    </row>
    <row r="16" spans="1:16" x14ac:dyDescent="0.25">
      <c r="B16" s="1" t="s">
        <v>11</v>
      </c>
      <c r="D16" s="13">
        <f>AVERAGE(D13:D14)</f>
        <v>114.49437713957337</v>
      </c>
      <c r="E16" s="1" t="s">
        <v>6</v>
      </c>
      <c r="F16" s="1" t="s">
        <v>18</v>
      </c>
      <c r="G16" s="1">
        <f>ABS(((D14-D13)/D16)*100)</f>
        <v>1.4125177604955663E-4</v>
      </c>
      <c r="H16" s="1" t="s">
        <v>19</v>
      </c>
    </row>
    <row r="17" spans="1:16" x14ac:dyDescent="0.25">
      <c r="G17" s="1" t="s">
        <v>26</v>
      </c>
      <c r="J17" s="1" t="s">
        <v>5</v>
      </c>
      <c r="K17" s="4">
        <f>M17*0.001</f>
        <v>70.41026569232109</v>
      </c>
      <c r="L17" s="1" t="s">
        <v>6</v>
      </c>
      <c r="M17" s="5">
        <f>(1/(4*PI()*PI()*O14*O14*M15))/(1/1000000000)</f>
        <v>70410.265692321089</v>
      </c>
      <c r="N17" s="1" t="s">
        <v>7</v>
      </c>
      <c r="O17" s="3"/>
    </row>
    <row r="18" spans="1:16" x14ac:dyDescent="0.25">
      <c r="A18" s="1" t="s">
        <v>16</v>
      </c>
    </row>
    <row r="19" spans="1:16" x14ac:dyDescent="0.25">
      <c r="A19" s="6" t="s">
        <v>10</v>
      </c>
      <c r="B19" s="1" t="s">
        <v>4</v>
      </c>
      <c r="D19" s="1" t="s">
        <v>6</v>
      </c>
      <c r="J19" s="1" t="s">
        <v>0</v>
      </c>
      <c r="K19" s="2">
        <f>A21</f>
        <v>4455</v>
      </c>
      <c r="L19" s="1" t="s">
        <v>1</v>
      </c>
      <c r="M19" s="1">
        <f>K19/1000</f>
        <v>4.4550000000000001</v>
      </c>
      <c r="N19" s="1" t="s">
        <v>2</v>
      </c>
      <c r="O19" s="1">
        <f>M19*1000000</f>
        <v>4455000</v>
      </c>
      <c r="P19" s="1" t="s">
        <v>8</v>
      </c>
    </row>
    <row r="20" spans="1:16" x14ac:dyDescent="0.25">
      <c r="A20" s="1">
        <f>A13+H3</f>
        <v>1955</v>
      </c>
      <c r="B20" s="1">
        <f>D8+D9</f>
        <v>94.126249999999999</v>
      </c>
      <c r="D20" s="12">
        <f>K17</f>
        <v>70.41026569232109</v>
      </c>
      <c r="J20" s="1" t="s">
        <v>3</v>
      </c>
      <c r="K20" s="2">
        <f>B21</f>
        <v>18.126249999999999</v>
      </c>
      <c r="L20" s="1" t="s">
        <v>4</v>
      </c>
      <c r="M20" s="1">
        <f>K20*(1/1000000000000)</f>
        <v>1.812625E-11</v>
      </c>
      <c r="N20" s="1" t="s">
        <v>9</v>
      </c>
    </row>
    <row r="21" spans="1:16" x14ac:dyDescent="0.25">
      <c r="A21" s="1">
        <f>A14+H3</f>
        <v>4455</v>
      </c>
      <c r="B21" s="1">
        <f>D7+D9</f>
        <v>18.126249999999999</v>
      </c>
      <c r="D21" s="12">
        <f>K22</f>
        <v>70.410411258197527</v>
      </c>
    </row>
    <row r="22" spans="1:16" x14ac:dyDescent="0.25">
      <c r="J22" s="1" t="s">
        <v>5</v>
      </c>
      <c r="K22" s="4">
        <f>M22*0.001</f>
        <v>70.410411258197527</v>
      </c>
      <c r="L22" s="1" t="s">
        <v>6</v>
      </c>
      <c r="M22" s="5">
        <f>(1/(4*PI()*PI()*O19*O19*M20))/(1/1000000000)</f>
        <v>70410.411258197521</v>
      </c>
      <c r="N22" s="1" t="s">
        <v>7</v>
      </c>
      <c r="O22" s="3"/>
    </row>
    <row r="23" spans="1:16" x14ac:dyDescent="0.25">
      <c r="B23" s="1" t="s">
        <v>11</v>
      </c>
      <c r="D23" s="13">
        <f>AVERAGE(D20:D21)</f>
        <v>70.410338475259309</v>
      </c>
      <c r="E23" s="1" t="s">
        <v>6</v>
      </c>
      <c r="F23" s="1" t="s">
        <v>18</v>
      </c>
      <c r="G23" s="1">
        <f>ABS(((D21-D20)/D23)*100)</f>
        <v>2.0673935048366864E-4</v>
      </c>
      <c r="H23" s="1" t="s">
        <v>19</v>
      </c>
    </row>
    <row r="24" spans="1:16" x14ac:dyDescent="0.25">
      <c r="G24" s="1" t="s">
        <v>27</v>
      </c>
    </row>
    <row r="27" spans="1:16" x14ac:dyDescent="0.25">
      <c r="A27" s="1" t="s">
        <v>21</v>
      </c>
    </row>
    <row r="28" spans="1:16" x14ac:dyDescent="0.25">
      <c r="A28" s="1" t="s">
        <v>22</v>
      </c>
    </row>
    <row r="30" spans="1:16" x14ac:dyDescent="0.25">
      <c r="A30" s="1" t="s">
        <v>24</v>
      </c>
    </row>
    <row r="31" spans="1:16" x14ac:dyDescent="0.25">
      <c r="A31" s="1" t="s">
        <v>25</v>
      </c>
    </row>
    <row r="32" spans="1:16" x14ac:dyDescent="0.25">
      <c r="A32" s="1" t="s">
        <v>28</v>
      </c>
    </row>
    <row r="33" spans="1:1" x14ac:dyDescent="0.25">
      <c r="A33" s="1" t="s">
        <v>29</v>
      </c>
    </row>
    <row r="35" spans="1:1" x14ac:dyDescent="0.25">
      <c r="A35" s="1" t="s">
        <v>30</v>
      </c>
    </row>
    <row r="38" spans="1:1" x14ac:dyDescent="0.25">
      <c r="A38" s="1" t="s">
        <v>32</v>
      </c>
    </row>
    <row r="39" spans="1:1" x14ac:dyDescent="0.25">
      <c r="A39" s="1" t="s">
        <v>33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activeCell="N1" sqref="N1"/>
    </sheetView>
  </sheetViews>
  <sheetFormatPr defaultRowHeight="15" x14ac:dyDescent="0.25"/>
  <cols>
    <col min="1" max="1" width="17.85546875" style="1" customWidth="1"/>
    <col min="2" max="3" width="11.140625" style="1" customWidth="1"/>
    <col min="4" max="4" width="9.140625" style="1"/>
    <col min="5" max="5" width="4.85546875" style="1" customWidth="1"/>
    <col min="6" max="7" width="9.140625" style="1"/>
    <col min="8" max="9" width="5" style="1" customWidth="1"/>
    <col min="10" max="10" width="14" style="1" customWidth="1"/>
    <col min="11" max="11" width="9.140625" style="1"/>
    <col min="12" max="12" width="5" style="1" customWidth="1"/>
    <col min="13" max="13" width="12.28515625" style="1" customWidth="1"/>
    <col min="14" max="14" width="5.42578125" style="1" customWidth="1"/>
    <col min="15" max="15" width="8" style="1" customWidth="1"/>
    <col min="16" max="16384" width="9.140625" style="1"/>
  </cols>
  <sheetData>
    <row r="1" spans="1:16" x14ac:dyDescent="0.25">
      <c r="A1" s="1" t="s">
        <v>31</v>
      </c>
      <c r="N1" s="1" t="s">
        <v>35</v>
      </c>
    </row>
    <row r="2" spans="1:16" x14ac:dyDescent="0.25">
      <c r="A2" s="1" t="s">
        <v>34</v>
      </c>
    </row>
    <row r="3" spans="1:16" x14ac:dyDescent="0.25">
      <c r="A3" s="1" t="s">
        <v>12</v>
      </c>
      <c r="B3" s="1" t="s">
        <v>14</v>
      </c>
      <c r="C3" s="2">
        <v>18</v>
      </c>
      <c r="D3" s="8">
        <f>C3*0.25</f>
        <v>4.5</v>
      </c>
      <c r="E3" s="1" t="s">
        <v>4</v>
      </c>
      <c r="G3" s="6" t="s">
        <v>23</v>
      </c>
      <c r="H3" s="2">
        <v>455</v>
      </c>
      <c r="I3" s="1" t="s">
        <v>10</v>
      </c>
    </row>
    <row r="4" spans="1:16" x14ac:dyDescent="0.25">
      <c r="B4" s="1" t="s">
        <v>13</v>
      </c>
      <c r="C4" s="2">
        <v>356</v>
      </c>
      <c r="D4" s="8">
        <f t="shared" ref="D4:D9" si="0">C4*0.25</f>
        <v>89</v>
      </c>
      <c r="E4" s="1" t="s">
        <v>4</v>
      </c>
      <c r="J4" s="1" t="s">
        <v>0</v>
      </c>
      <c r="K4" s="2">
        <f>A13</f>
        <v>4000</v>
      </c>
      <c r="L4" s="1" t="s">
        <v>1</v>
      </c>
      <c r="M4" s="1">
        <f>K4/1000</f>
        <v>4</v>
      </c>
      <c r="N4" s="1" t="s">
        <v>2</v>
      </c>
      <c r="O4" s="1">
        <f>M4*1000000</f>
        <v>4000000</v>
      </c>
      <c r="P4" s="1" t="s">
        <v>8</v>
      </c>
    </row>
    <row r="5" spans="1:16" x14ac:dyDescent="0.25">
      <c r="B5" s="6" t="s">
        <v>20</v>
      </c>
      <c r="C5" s="2">
        <v>46.381</v>
      </c>
      <c r="D5" s="8">
        <f t="shared" si="0"/>
        <v>11.59525</v>
      </c>
      <c r="E5" s="1" t="s">
        <v>4</v>
      </c>
      <c r="J5" s="1" t="s">
        <v>3</v>
      </c>
      <c r="K5" s="2">
        <f>B13</f>
        <v>100.59524999999999</v>
      </c>
      <c r="L5" s="1" t="s">
        <v>4</v>
      </c>
      <c r="M5" s="1">
        <f>K5*(1/1000000000000)</f>
        <v>1.0059524999999999E-10</v>
      </c>
      <c r="N5" s="1" t="s">
        <v>9</v>
      </c>
    </row>
    <row r="6" spans="1:16" x14ac:dyDescent="0.25">
      <c r="D6" s="8"/>
    </row>
    <row r="7" spans="1:16" x14ac:dyDescent="0.25">
      <c r="A7" s="1" t="s">
        <v>17</v>
      </c>
      <c r="B7" s="1" t="s">
        <v>14</v>
      </c>
      <c r="C7" s="2">
        <v>19</v>
      </c>
      <c r="D7" s="8">
        <f t="shared" si="0"/>
        <v>4.75</v>
      </c>
      <c r="E7" s="1" t="s">
        <v>4</v>
      </c>
      <c r="J7" s="1" t="s">
        <v>5</v>
      </c>
      <c r="K7" s="4">
        <f>M7*0.001</f>
        <v>15.737755951812119</v>
      </c>
      <c r="L7" s="1" t="s">
        <v>6</v>
      </c>
      <c r="M7" s="5">
        <f>(1/(4*PI()*PI()*O4*O4*M5))/(1/1000000000)</f>
        <v>15737.755951812118</v>
      </c>
      <c r="N7" s="1" t="s">
        <v>7</v>
      </c>
      <c r="O7" s="3"/>
    </row>
    <row r="8" spans="1:16" x14ac:dyDescent="0.25">
      <c r="B8" s="1" t="s">
        <v>13</v>
      </c>
      <c r="C8" s="2">
        <v>323</v>
      </c>
      <c r="D8" s="8">
        <f t="shared" si="0"/>
        <v>80.75</v>
      </c>
    </row>
    <row r="9" spans="1:16" x14ac:dyDescent="0.25">
      <c r="B9" s="6" t="s">
        <v>20</v>
      </c>
      <c r="C9" s="2">
        <v>48.444000000000003</v>
      </c>
      <c r="D9" s="8">
        <f t="shared" si="0"/>
        <v>12.111000000000001</v>
      </c>
      <c r="E9" s="1" t="s">
        <v>4</v>
      </c>
      <c r="J9" s="1" t="s">
        <v>0</v>
      </c>
      <c r="K9" s="2">
        <f>A14</f>
        <v>10000</v>
      </c>
      <c r="L9" s="1" t="s">
        <v>1</v>
      </c>
      <c r="M9" s="1">
        <f>K9/1000</f>
        <v>10</v>
      </c>
      <c r="N9" s="1" t="s">
        <v>2</v>
      </c>
      <c r="O9" s="1">
        <f>M9*1000000</f>
        <v>10000000</v>
      </c>
      <c r="P9" s="1" t="s">
        <v>8</v>
      </c>
    </row>
    <row r="10" spans="1:16" x14ac:dyDescent="0.25">
      <c r="D10" s="8"/>
      <c r="J10" s="1" t="s">
        <v>3</v>
      </c>
      <c r="K10" s="2">
        <f>B14</f>
        <v>16.09525</v>
      </c>
      <c r="L10" s="1" t="s">
        <v>4</v>
      </c>
      <c r="M10" s="1">
        <f>K10*(1/1000000000000)</f>
        <v>1.6095249999999999E-11</v>
      </c>
      <c r="N10" s="1" t="s">
        <v>9</v>
      </c>
    </row>
    <row r="11" spans="1:16" x14ac:dyDescent="0.25">
      <c r="A11" s="1" t="s">
        <v>15</v>
      </c>
    </row>
    <row r="12" spans="1:16" x14ac:dyDescent="0.25">
      <c r="A12" s="6" t="s">
        <v>10</v>
      </c>
      <c r="B12" s="1" t="s">
        <v>4</v>
      </c>
      <c r="D12" s="1" t="s">
        <v>6</v>
      </c>
      <c r="J12" s="1" t="s">
        <v>5</v>
      </c>
      <c r="K12" s="4">
        <f>M12*0.001</f>
        <v>15.73774617392364</v>
      </c>
      <c r="L12" s="1" t="s">
        <v>6</v>
      </c>
      <c r="M12" s="5">
        <f>(1/(4*PI()*PI()*O9*O9*M10))/(1/1000000000)</f>
        <v>15737.746173923639</v>
      </c>
      <c r="N12" s="1" t="s">
        <v>7</v>
      </c>
      <c r="O12" s="3"/>
    </row>
    <row r="13" spans="1:16" x14ac:dyDescent="0.25">
      <c r="A13" s="9">
        <v>4000</v>
      </c>
      <c r="B13" s="1">
        <f>D4+D5</f>
        <v>100.59524999999999</v>
      </c>
      <c r="D13" s="12">
        <f>K7</f>
        <v>15.737755951812119</v>
      </c>
      <c r="J13" s="8"/>
      <c r="K13" s="8"/>
      <c r="L13" s="8"/>
      <c r="M13" s="8"/>
      <c r="N13" s="8"/>
      <c r="O13" s="8"/>
      <c r="P13" s="8"/>
    </row>
    <row r="14" spans="1:16" x14ac:dyDescent="0.25">
      <c r="A14" s="9">
        <v>10000</v>
      </c>
      <c r="B14" s="1">
        <f>D3+D5</f>
        <v>16.09525</v>
      </c>
      <c r="D14" s="12">
        <f>K12</f>
        <v>15.73774617392364</v>
      </c>
      <c r="J14" s="1" t="s">
        <v>0</v>
      </c>
      <c r="K14" s="2">
        <f>A20</f>
        <v>4455</v>
      </c>
      <c r="L14" s="1" t="s">
        <v>1</v>
      </c>
      <c r="M14" s="1">
        <f>K14/1000</f>
        <v>4.4550000000000001</v>
      </c>
      <c r="N14" s="1" t="s">
        <v>2</v>
      </c>
      <c r="O14" s="1">
        <f>M14*1000000</f>
        <v>4455000</v>
      </c>
      <c r="P14" s="1" t="s">
        <v>8</v>
      </c>
    </row>
    <row r="15" spans="1:16" x14ac:dyDescent="0.25">
      <c r="J15" s="1" t="s">
        <v>3</v>
      </c>
      <c r="K15" s="2">
        <f>B20</f>
        <v>92.861000000000004</v>
      </c>
      <c r="L15" s="1" t="s">
        <v>4</v>
      </c>
      <c r="M15" s="1">
        <f>K15*(1/1000000000000)</f>
        <v>9.2860999999999999E-11</v>
      </c>
      <c r="N15" s="1" t="s">
        <v>9</v>
      </c>
    </row>
    <row r="16" spans="1:16" x14ac:dyDescent="0.25">
      <c r="B16" s="1" t="s">
        <v>11</v>
      </c>
      <c r="D16" s="14">
        <f>AVERAGE(D13:D14)</f>
        <v>15.737751062867879</v>
      </c>
      <c r="E16" s="1" t="s">
        <v>6</v>
      </c>
      <c r="F16" s="1" t="s">
        <v>18</v>
      </c>
      <c r="G16" s="10">
        <f>ABS(((D14-D13)/D16)*100)</f>
        <v>6.2130150872728525E-5</v>
      </c>
      <c r="H16" s="1" t="s">
        <v>19</v>
      </c>
    </row>
    <row r="17" spans="1:16" x14ac:dyDescent="0.25">
      <c r="G17" s="1" t="s">
        <v>26</v>
      </c>
      <c r="J17" s="1" t="s">
        <v>5</v>
      </c>
      <c r="K17" s="4">
        <f>M17*0.001</f>
        <v>13.743947589072947</v>
      </c>
      <c r="L17" s="1" t="s">
        <v>6</v>
      </c>
      <c r="M17" s="5">
        <f>(1/(4*PI()*PI()*O14*O14*M15))/(1/1000000000)</f>
        <v>13743.947589072946</v>
      </c>
      <c r="N17" s="1" t="s">
        <v>7</v>
      </c>
      <c r="O17" s="3"/>
    </row>
    <row r="18" spans="1:16" x14ac:dyDescent="0.25">
      <c r="A18" s="1" t="s">
        <v>16</v>
      </c>
    </row>
    <row r="19" spans="1:16" x14ac:dyDescent="0.25">
      <c r="A19" s="6" t="s">
        <v>10</v>
      </c>
      <c r="B19" s="1" t="s">
        <v>4</v>
      </c>
      <c r="D19" s="1" t="s">
        <v>6</v>
      </c>
      <c r="J19" s="1" t="s">
        <v>0</v>
      </c>
      <c r="K19" s="2">
        <f>A21</f>
        <v>10455</v>
      </c>
      <c r="L19" s="1" t="s">
        <v>1</v>
      </c>
      <c r="M19" s="1">
        <f>K19/1000</f>
        <v>10.455</v>
      </c>
      <c r="N19" s="1" t="s">
        <v>2</v>
      </c>
      <c r="O19" s="1">
        <f>M19*1000000</f>
        <v>10455000</v>
      </c>
      <c r="P19" s="1" t="s">
        <v>8</v>
      </c>
    </row>
    <row r="20" spans="1:16" x14ac:dyDescent="0.25">
      <c r="A20" s="1">
        <f>A13+H3</f>
        <v>4455</v>
      </c>
      <c r="B20" s="1">
        <f>D8+D9</f>
        <v>92.861000000000004</v>
      </c>
      <c r="D20" s="12">
        <f>K17</f>
        <v>13.743947589072947</v>
      </c>
      <c r="J20" s="1" t="s">
        <v>3</v>
      </c>
      <c r="K20" s="2">
        <f>B21</f>
        <v>16.861000000000001</v>
      </c>
      <c r="L20" s="1" t="s">
        <v>4</v>
      </c>
      <c r="M20" s="1">
        <f>K20*(1/1000000000000)</f>
        <v>1.6860999999999999E-11</v>
      </c>
      <c r="N20" s="1" t="s">
        <v>9</v>
      </c>
    </row>
    <row r="21" spans="1:16" x14ac:dyDescent="0.25">
      <c r="A21" s="1">
        <f>A14+H3</f>
        <v>10455</v>
      </c>
      <c r="B21" s="1">
        <f>D7+D9</f>
        <v>16.861000000000001</v>
      </c>
      <c r="D21" s="12">
        <f>K22</f>
        <v>13.74386436589757</v>
      </c>
    </row>
    <row r="22" spans="1:16" x14ac:dyDescent="0.25">
      <c r="J22" s="1" t="s">
        <v>5</v>
      </c>
      <c r="K22" s="4">
        <f>M22*0.001</f>
        <v>13.74386436589757</v>
      </c>
      <c r="L22" s="1" t="s">
        <v>6</v>
      </c>
      <c r="M22" s="5">
        <f>(1/(4*PI()*PI()*O19*O19*M20))/(1/1000000000)</f>
        <v>13743.864365897571</v>
      </c>
      <c r="N22" s="1" t="s">
        <v>7</v>
      </c>
      <c r="O22" s="3"/>
    </row>
    <row r="23" spans="1:16" x14ac:dyDescent="0.25">
      <c r="B23" s="1" t="s">
        <v>11</v>
      </c>
      <c r="D23" s="14">
        <f>AVERAGE(D20:D21)</f>
        <v>13.743905977485259</v>
      </c>
      <c r="E23" s="1" t="s">
        <v>6</v>
      </c>
      <c r="F23" s="1" t="s">
        <v>18</v>
      </c>
      <c r="G23" s="10">
        <f>ABS(((D21-D20)/D23)*100)</f>
        <v>6.055278282115277E-4</v>
      </c>
      <c r="H23" s="1" t="s">
        <v>19</v>
      </c>
    </row>
    <row r="24" spans="1:16" x14ac:dyDescent="0.25">
      <c r="G24" s="1" t="s">
        <v>27</v>
      </c>
    </row>
    <row r="27" spans="1:16" x14ac:dyDescent="0.25">
      <c r="A27" s="1" t="s">
        <v>21</v>
      </c>
    </row>
    <row r="28" spans="1:16" x14ac:dyDescent="0.25">
      <c r="A28" s="1" t="s">
        <v>22</v>
      </c>
    </row>
    <row r="30" spans="1:16" x14ac:dyDescent="0.25">
      <c r="A30" s="1" t="s">
        <v>24</v>
      </c>
    </row>
    <row r="31" spans="1:16" x14ac:dyDescent="0.25">
      <c r="A31" s="1" t="s">
        <v>25</v>
      </c>
    </row>
    <row r="32" spans="1:16" x14ac:dyDescent="0.25">
      <c r="A32" s="1" t="s">
        <v>28</v>
      </c>
    </row>
    <row r="33" spans="1:1" x14ac:dyDescent="0.25">
      <c r="A33" s="1" t="s">
        <v>29</v>
      </c>
    </row>
    <row r="35" spans="1:1" x14ac:dyDescent="0.25">
      <c r="A35" s="1" t="s">
        <v>30</v>
      </c>
    </row>
    <row r="38" spans="1:1" x14ac:dyDescent="0.25">
      <c r="A38" s="1" t="s">
        <v>32</v>
      </c>
    </row>
    <row r="39" spans="1:1" x14ac:dyDescent="0.25">
      <c r="A39" s="1" t="s">
        <v>33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activeCell="J8" sqref="J8"/>
    </sheetView>
  </sheetViews>
  <sheetFormatPr defaultRowHeight="15" x14ac:dyDescent="0.25"/>
  <cols>
    <col min="1" max="1" width="17.85546875" style="1" customWidth="1"/>
    <col min="2" max="3" width="11.140625" style="1" customWidth="1"/>
    <col min="4" max="4" width="9.140625" style="1"/>
    <col min="5" max="5" width="4.85546875" style="1" customWidth="1"/>
    <col min="6" max="7" width="9.140625" style="1"/>
    <col min="8" max="9" width="5" style="1" customWidth="1"/>
    <col min="10" max="10" width="14.28515625" style="1" customWidth="1"/>
    <col min="11" max="11" width="9.140625" style="1"/>
    <col min="12" max="12" width="5" style="1" customWidth="1"/>
    <col min="13" max="13" width="12.28515625" style="1" customWidth="1"/>
    <col min="14" max="14" width="5.42578125" style="1" customWidth="1"/>
    <col min="15" max="15" width="8" style="1" customWidth="1"/>
    <col min="16" max="16384" width="9.140625" style="1"/>
  </cols>
  <sheetData>
    <row r="1" spans="1:16" x14ac:dyDescent="0.25">
      <c r="A1" s="1" t="s">
        <v>31</v>
      </c>
      <c r="N1" s="1" t="s">
        <v>35</v>
      </c>
    </row>
    <row r="2" spans="1:16" x14ac:dyDescent="0.25">
      <c r="A2" s="1" t="s">
        <v>34</v>
      </c>
    </row>
    <row r="3" spans="1:16" x14ac:dyDescent="0.25">
      <c r="A3" s="1" t="s">
        <v>12</v>
      </c>
      <c r="B3" s="1" t="s">
        <v>14</v>
      </c>
      <c r="C3" s="2">
        <v>18</v>
      </c>
      <c r="D3" s="8">
        <f>C3*0.25</f>
        <v>4.5</v>
      </c>
      <c r="E3" s="1" t="s">
        <v>4</v>
      </c>
      <c r="G3" s="6" t="s">
        <v>23</v>
      </c>
      <c r="H3" s="2">
        <v>455</v>
      </c>
      <c r="I3" s="1" t="s">
        <v>10</v>
      </c>
    </row>
    <row r="4" spans="1:16" x14ac:dyDescent="0.25">
      <c r="B4" s="1" t="s">
        <v>13</v>
      </c>
      <c r="C4" s="2">
        <v>356</v>
      </c>
      <c r="D4" s="8">
        <f t="shared" ref="D4:D9" si="0">C4*0.25</f>
        <v>89</v>
      </c>
      <c r="E4" s="1" t="s">
        <v>4</v>
      </c>
      <c r="J4" s="1" t="s">
        <v>0</v>
      </c>
      <c r="K4" s="2">
        <f>A13</f>
        <v>10000</v>
      </c>
      <c r="L4" s="1" t="s">
        <v>1</v>
      </c>
      <c r="M4" s="1">
        <f>K4/1000</f>
        <v>10</v>
      </c>
      <c r="N4" s="1" t="s">
        <v>2</v>
      </c>
      <c r="O4" s="1">
        <f>M4*1000000</f>
        <v>10000000</v>
      </c>
      <c r="P4" s="1" t="s">
        <v>8</v>
      </c>
    </row>
    <row r="5" spans="1:16" x14ac:dyDescent="0.25">
      <c r="B5" s="6" t="s">
        <v>20</v>
      </c>
      <c r="C5" s="2">
        <v>24.25</v>
      </c>
      <c r="D5" s="8">
        <f t="shared" si="0"/>
        <v>6.0625</v>
      </c>
      <c r="E5" s="1" t="s">
        <v>4</v>
      </c>
      <c r="J5" s="1" t="s">
        <v>3</v>
      </c>
      <c r="K5" s="2">
        <f>B13</f>
        <v>95.0625</v>
      </c>
      <c r="L5" s="1" t="s">
        <v>4</v>
      </c>
      <c r="M5" s="1">
        <f>K5*(1/1000000000000)</f>
        <v>9.5062500000000001E-11</v>
      </c>
      <c r="N5" s="1" t="s">
        <v>9</v>
      </c>
    </row>
    <row r="6" spans="1:16" x14ac:dyDescent="0.25">
      <c r="D6" s="8">
        <f t="shared" si="0"/>
        <v>0</v>
      </c>
    </row>
    <row r="7" spans="1:16" x14ac:dyDescent="0.25">
      <c r="A7" s="1" t="s">
        <v>17</v>
      </c>
      <c r="B7" s="1" t="s">
        <v>14</v>
      </c>
      <c r="C7" s="2">
        <v>19</v>
      </c>
      <c r="D7" s="8">
        <f t="shared" si="0"/>
        <v>4.75</v>
      </c>
      <c r="E7" s="1" t="s">
        <v>4</v>
      </c>
      <c r="J7" s="1" t="s">
        <v>5</v>
      </c>
      <c r="K7" s="4">
        <f>M7*0.001</f>
        <v>2.6645939156433336</v>
      </c>
      <c r="L7" s="1" t="s">
        <v>6</v>
      </c>
      <c r="M7" s="5">
        <f>(1/(4*PI()*PI()*O4*O4*M5))/(1/1000000000)</f>
        <v>2664.5939156433337</v>
      </c>
      <c r="N7" s="1" t="s">
        <v>7</v>
      </c>
      <c r="O7" s="3"/>
    </row>
    <row r="8" spans="1:16" x14ac:dyDescent="0.25">
      <c r="B8" s="1" t="s">
        <v>13</v>
      </c>
      <c r="C8" s="2">
        <v>323</v>
      </c>
      <c r="D8" s="8">
        <f t="shared" si="0"/>
        <v>80.75</v>
      </c>
    </row>
    <row r="9" spans="1:16" x14ac:dyDescent="0.25">
      <c r="B9" s="6" t="s">
        <v>20</v>
      </c>
      <c r="C9" s="2">
        <v>21.613</v>
      </c>
      <c r="D9" s="8">
        <f t="shared" si="0"/>
        <v>5.4032499999999999</v>
      </c>
      <c r="E9" s="1" t="s">
        <v>4</v>
      </c>
      <c r="J9" s="1" t="s">
        <v>0</v>
      </c>
      <c r="K9" s="2">
        <f>A14</f>
        <v>30000</v>
      </c>
      <c r="L9" s="1" t="s">
        <v>1</v>
      </c>
      <c r="M9" s="1">
        <f>K9/1000</f>
        <v>30</v>
      </c>
      <c r="N9" s="1" t="s">
        <v>2</v>
      </c>
      <c r="O9" s="1">
        <f>M9*1000000</f>
        <v>30000000</v>
      </c>
      <c r="P9" s="1" t="s">
        <v>8</v>
      </c>
    </row>
    <row r="10" spans="1:16" x14ac:dyDescent="0.25">
      <c r="D10" s="8"/>
      <c r="J10" s="1" t="s">
        <v>3</v>
      </c>
      <c r="K10" s="2">
        <f>B14</f>
        <v>10.5625</v>
      </c>
      <c r="L10" s="1" t="s">
        <v>4</v>
      </c>
      <c r="M10" s="1">
        <f>K10*(1/1000000000000)</f>
        <v>1.0562499999999999E-11</v>
      </c>
      <c r="N10" s="1" t="s">
        <v>9</v>
      </c>
    </row>
    <row r="11" spans="1:16" x14ac:dyDescent="0.25">
      <c r="A11" s="1" t="s">
        <v>15</v>
      </c>
    </row>
    <row r="12" spans="1:16" x14ac:dyDescent="0.25">
      <c r="A12" s="6" t="s">
        <v>10</v>
      </c>
      <c r="B12" s="1" t="s">
        <v>4</v>
      </c>
      <c r="D12" s="1" t="s">
        <v>6</v>
      </c>
      <c r="J12" s="1" t="s">
        <v>5</v>
      </c>
      <c r="K12" s="4">
        <f>M12*0.001</f>
        <v>2.664593915643334</v>
      </c>
      <c r="L12" s="1" t="s">
        <v>6</v>
      </c>
      <c r="M12" s="5">
        <f>(1/(4*PI()*PI()*O9*O9*M10))/(1/1000000000)</f>
        <v>2664.5939156433342</v>
      </c>
      <c r="N12" s="1" t="s">
        <v>7</v>
      </c>
      <c r="O12" s="3"/>
    </row>
    <row r="13" spans="1:16" x14ac:dyDescent="0.25">
      <c r="A13" s="9">
        <v>10000</v>
      </c>
      <c r="B13" s="1">
        <f>D4+D5</f>
        <v>95.0625</v>
      </c>
      <c r="D13" s="12">
        <f>K7</f>
        <v>2.6645939156433336</v>
      </c>
      <c r="J13" s="8"/>
      <c r="K13" s="8"/>
      <c r="L13" s="8"/>
      <c r="M13" s="8"/>
      <c r="N13" s="8"/>
      <c r="O13" s="8"/>
      <c r="P13" s="8"/>
    </row>
    <row r="14" spans="1:16" x14ac:dyDescent="0.25">
      <c r="A14" s="9">
        <v>30000</v>
      </c>
      <c r="B14" s="1">
        <f>D3+D5</f>
        <v>10.5625</v>
      </c>
      <c r="D14" s="12">
        <f>K12</f>
        <v>2.664593915643334</v>
      </c>
      <c r="J14" s="1" t="s">
        <v>0</v>
      </c>
      <c r="K14" s="2">
        <f>A20</f>
        <v>10455</v>
      </c>
      <c r="L14" s="1" t="s">
        <v>1</v>
      </c>
      <c r="M14" s="1">
        <f>K14/1000</f>
        <v>10.455</v>
      </c>
      <c r="N14" s="1" t="s">
        <v>2</v>
      </c>
      <c r="O14" s="1">
        <f>M14*1000000</f>
        <v>10455000</v>
      </c>
      <c r="P14" s="1" t="s">
        <v>8</v>
      </c>
    </row>
    <row r="15" spans="1:16" x14ac:dyDescent="0.25">
      <c r="J15" s="1" t="s">
        <v>3</v>
      </c>
      <c r="K15" s="2">
        <f>B20</f>
        <v>86.15325</v>
      </c>
      <c r="L15" s="1" t="s">
        <v>4</v>
      </c>
      <c r="M15" s="1">
        <f>K15*(1/1000000000000)</f>
        <v>8.6153249999999997E-11</v>
      </c>
      <c r="N15" s="1" t="s">
        <v>9</v>
      </c>
    </row>
    <row r="16" spans="1:16" x14ac:dyDescent="0.25">
      <c r="B16" s="1" t="s">
        <v>11</v>
      </c>
      <c r="D16" s="15">
        <f>AVERAGE(D13:D14)</f>
        <v>2.6645939156433336</v>
      </c>
      <c r="E16" s="1" t="s">
        <v>6</v>
      </c>
      <c r="F16" s="1" t="s">
        <v>18</v>
      </c>
      <c r="G16" s="11">
        <f>ABS(((D14-D13)/D16)*100)</f>
        <v>1.6666299778097435E-14</v>
      </c>
      <c r="H16" s="1" t="s">
        <v>19</v>
      </c>
    </row>
    <row r="17" spans="1:16" x14ac:dyDescent="0.25">
      <c r="G17" s="1" t="s">
        <v>26</v>
      </c>
      <c r="J17" s="1" t="s">
        <v>5</v>
      </c>
      <c r="K17" s="4">
        <f>M17*0.001</f>
        <v>2.6898033106516461</v>
      </c>
      <c r="L17" s="1" t="s">
        <v>6</v>
      </c>
      <c r="M17" s="5">
        <f>(1/(4*PI()*PI()*O14*O14*M15))/(1/1000000000)</f>
        <v>2689.8033106516459</v>
      </c>
      <c r="N17" s="1" t="s">
        <v>7</v>
      </c>
      <c r="O17" s="3"/>
    </row>
    <row r="18" spans="1:16" x14ac:dyDescent="0.25">
      <c r="A18" s="1" t="s">
        <v>16</v>
      </c>
    </row>
    <row r="19" spans="1:16" x14ac:dyDescent="0.25">
      <c r="A19" s="6" t="s">
        <v>10</v>
      </c>
      <c r="B19" s="1" t="s">
        <v>4</v>
      </c>
      <c r="D19" s="1" t="s">
        <v>6</v>
      </c>
      <c r="J19" s="1" t="s">
        <v>0</v>
      </c>
      <c r="K19" s="2">
        <f>A21</f>
        <v>30455</v>
      </c>
      <c r="L19" s="1" t="s">
        <v>1</v>
      </c>
      <c r="M19" s="1">
        <f>K19/1000</f>
        <v>30.454999999999998</v>
      </c>
      <c r="N19" s="1" t="s">
        <v>2</v>
      </c>
      <c r="O19" s="1">
        <f>M19*1000000</f>
        <v>30455000</v>
      </c>
      <c r="P19" s="1" t="s">
        <v>8</v>
      </c>
    </row>
    <row r="20" spans="1:16" x14ac:dyDescent="0.25">
      <c r="A20" s="1">
        <f>A13+H3</f>
        <v>10455</v>
      </c>
      <c r="B20" s="1">
        <f>D8+D9</f>
        <v>86.15325</v>
      </c>
      <c r="D20" s="12">
        <f>K17</f>
        <v>2.6898033106516461</v>
      </c>
      <c r="J20" s="1" t="s">
        <v>3</v>
      </c>
      <c r="K20" s="2">
        <f>B21</f>
        <v>10.15325</v>
      </c>
      <c r="L20" s="1" t="s">
        <v>4</v>
      </c>
      <c r="M20" s="1">
        <f>K20*(1/1000000000000)</f>
        <v>1.0153249999999999E-11</v>
      </c>
      <c r="N20" s="1" t="s">
        <v>9</v>
      </c>
    </row>
    <row r="21" spans="1:16" x14ac:dyDescent="0.25">
      <c r="A21" s="1">
        <f>A14+H3</f>
        <v>30455</v>
      </c>
      <c r="B21" s="1">
        <f>D7+D9</f>
        <v>10.15325</v>
      </c>
      <c r="D21" s="12">
        <f>K22</f>
        <v>2.6897875297970364</v>
      </c>
    </row>
    <row r="22" spans="1:16" x14ac:dyDescent="0.25">
      <c r="J22" s="1" t="s">
        <v>5</v>
      </c>
      <c r="K22" s="4">
        <f>M22*0.001</f>
        <v>2.6897875297970364</v>
      </c>
      <c r="L22" s="1" t="s">
        <v>6</v>
      </c>
      <c r="M22" s="5">
        <f>(1/(4*PI()*PI()*O19*O19*M20))/(1/1000000000)</f>
        <v>2689.7875297970363</v>
      </c>
      <c r="N22" s="1" t="s">
        <v>7</v>
      </c>
      <c r="O22" s="3"/>
    </row>
    <row r="23" spans="1:16" x14ac:dyDescent="0.25">
      <c r="B23" s="1" t="s">
        <v>11</v>
      </c>
      <c r="D23" s="15">
        <f>AVERAGE(D20:D21)</f>
        <v>2.6897954202243413</v>
      </c>
      <c r="E23" s="1" t="s">
        <v>6</v>
      </c>
      <c r="F23" s="1" t="s">
        <v>18</v>
      </c>
      <c r="G23" s="1">
        <f>ABS(((D21-D20)/D23)*100)</f>
        <v>5.8669348944095196E-4</v>
      </c>
      <c r="H23" s="1" t="s">
        <v>19</v>
      </c>
    </row>
    <row r="24" spans="1:16" x14ac:dyDescent="0.25">
      <c r="G24" s="1" t="s">
        <v>27</v>
      </c>
    </row>
    <row r="27" spans="1:16" x14ac:dyDescent="0.25">
      <c r="A27" s="1" t="s">
        <v>21</v>
      </c>
    </row>
    <row r="28" spans="1:16" x14ac:dyDescent="0.25">
      <c r="A28" s="1" t="s">
        <v>22</v>
      </c>
    </row>
    <row r="30" spans="1:16" x14ac:dyDescent="0.25">
      <c r="A30" s="1" t="s">
        <v>24</v>
      </c>
    </row>
    <row r="31" spans="1:16" x14ac:dyDescent="0.25">
      <c r="A31" s="1" t="s">
        <v>25</v>
      </c>
    </row>
    <row r="32" spans="1:16" x14ac:dyDescent="0.25">
      <c r="A32" s="1" t="s">
        <v>28</v>
      </c>
    </row>
    <row r="33" spans="1:1" x14ac:dyDescent="0.25">
      <c r="A33" s="1" t="s">
        <v>29</v>
      </c>
    </row>
    <row r="35" spans="1:1" x14ac:dyDescent="0.25">
      <c r="A35" s="1" t="s">
        <v>30</v>
      </c>
    </row>
    <row r="38" spans="1:1" x14ac:dyDescent="0.25">
      <c r="A38" s="1" t="s">
        <v>32</v>
      </c>
    </row>
    <row r="39" spans="1:1" x14ac:dyDescent="0.25">
      <c r="A39" s="1" t="s">
        <v>33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22" workbookViewId="0">
      <selection activeCell="G8" sqref="G8"/>
    </sheetView>
  </sheetViews>
  <sheetFormatPr defaultRowHeight="15" x14ac:dyDescent="0.25"/>
  <cols>
    <col min="1" max="1" width="17.85546875" style="1" customWidth="1"/>
    <col min="2" max="2" width="11.140625" style="1" customWidth="1"/>
    <col min="3" max="3" width="9.140625" style="1"/>
    <col min="4" max="4" width="4.85546875" style="1" customWidth="1"/>
    <col min="5" max="6" width="9.140625" style="1"/>
    <col min="7" max="8" width="5" style="1" customWidth="1"/>
    <col min="9" max="9" width="14.28515625" style="1" customWidth="1"/>
    <col min="10" max="10" width="9.140625" style="1"/>
    <col min="11" max="11" width="5" style="1" customWidth="1"/>
    <col min="12" max="12" width="12.28515625" style="1" customWidth="1"/>
    <col min="13" max="13" width="5.42578125" style="1" customWidth="1"/>
    <col min="14" max="14" width="8" style="1" customWidth="1"/>
    <col min="15" max="16384" width="9.140625" style="1"/>
  </cols>
  <sheetData>
    <row r="1" spans="1:15" x14ac:dyDescent="0.25">
      <c r="A1" s="1" t="s">
        <v>31</v>
      </c>
    </row>
    <row r="2" spans="1:15" x14ac:dyDescent="0.25">
      <c r="A2" s="1" t="s">
        <v>34</v>
      </c>
    </row>
    <row r="3" spans="1:15" x14ac:dyDescent="0.25">
      <c r="A3" s="1" t="s">
        <v>12</v>
      </c>
      <c r="B3" s="1" t="s">
        <v>14</v>
      </c>
      <c r="C3" s="2">
        <v>10</v>
      </c>
      <c r="D3" s="1" t="s">
        <v>4</v>
      </c>
      <c r="F3" s="6" t="s">
        <v>23</v>
      </c>
      <c r="G3" s="2">
        <v>455</v>
      </c>
      <c r="H3" s="1" t="s">
        <v>10</v>
      </c>
    </row>
    <row r="4" spans="1:15" x14ac:dyDescent="0.25">
      <c r="B4" s="1" t="s">
        <v>13</v>
      </c>
      <c r="C4" s="2">
        <v>60</v>
      </c>
      <c r="D4" s="1" t="s">
        <v>4</v>
      </c>
      <c r="I4" s="1" t="s">
        <v>0</v>
      </c>
      <c r="J4" s="2">
        <f>A13</f>
        <v>7000</v>
      </c>
      <c r="K4" s="1" t="s">
        <v>1</v>
      </c>
      <c r="L4" s="1">
        <f>J4/1000</f>
        <v>7</v>
      </c>
      <c r="M4" s="1" t="s">
        <v>2</v>
      </c>
      <c r="N4" s="1">
        <f>L4*1000000</f>
        <v>7000000</v>
      </c>
      <c r="O4" s="1" t="s">
        <v>8</v>
      </c>
    </row>
    <row r="5" spans="1:15" x14ac:dyDescent="0.25">
      <c r="B5" s="6" t="s">
        <v>20</v>
      </c>
      <c r="C5" s="2">
        <v>852.8</v>
      </c>
      <c r="D5" s="1" t="s">
        <v>4</v>
      </c>
      <c r="I5" s="1" t="s">
        <v>3</v>
      </c>
      <c r="J5" s="2">
        <f>B13</f>
        <v>912.8</v>
      </c>
      <c r="K5" s="1" t="s">
        <v>4</v>
      </c>
      <c r="L5" s="1">
        <f>J5*(1/1000000000000)</f>
        <v>9.1279999999999989E-10</v>
      </c>
      <c r="M5" s="1" t="s">
        <v>9</v>
      </c>
    </row>
    <row r="7" spans="1:15" x14ac:dyDescent="0.25">
      <c r="C7" s="8"/>
      <c r="I7" s="1" t="s">
        <v>5</v>
      </c>
      <c r="J7" s="4">
        <f>L7*0.001</f>
        <v>0.56632867495806694</v>
      </c>
      <c r="K7" s="1" t="s">
        <v>6</v>
      </c>
      <c r="L7" s="5">
        <f>(1/(4*PI()*PI()*N4*N4*L5))/(1/1000000000)</f>
        <v>566.32867495806693</v>
      </c>
      <c r="M7" s="1" t="s">
        <v>7</v>
      </c>
      <c r="N7" s="3"/>
    </row>
    <row r="8" spans="1:15" x14ac:dyDescent="0.25">
      <c r="C8" s="8"/>
    </row>
    <row r="9" spans="1:15" x14ac:dyDescent="0.25">
      <c r="B9" s="6"/>
      <c r="C9" s="8"/>
      <c r="I9" s="1" t="s">
        <v>0</v>
      </c>
      <c r="J9" s="2">
        <f>A14</f>
        <v>7200</v>
      </c>
      <c r="K9" s="1" t="s">
        <v>1</v>
      </c>
      <c r="L9" s="1">
        <f>J9/1000</f>
        <v>7.2</v>
      </c>
      <c r="M9" s="1" t="s">
        <v>2</v>
      </c>
      <c r="N9" s="1">
        <f>L9*1000000</f>
        <v>7200000</v>
      </c>
      <c r="O9" s="1" t="s">
        <v>8</v>
      </c>
    </row>
    <row r="10" spans="1:15" x14ac:dyDescent="0.25">
      <c r="C10" s="8"/>
      <c r="I10" s="1" t="s">
        <v>3</v>
      </c>
      <c r="J10" s="2">
        <f>B14</f>
        <v>862.8</v>
      </c>
      <c r="K10" s="1" t="s">
        <v>4</v>
      </c>
      <c r="L10" s="1">
        <f>J10*(1/1000000000000)</f>
        <v>8.6279999999999996E-10</v>
      </c>
      <c r="M10" s="1" t="s">
        <v>9</v>
      </c>
    </row>
    <row r="11" spans="1:15" x14ac:dyDescent="0.25">
      <c r="A11" s="1" t="s">
        <v>15</v>
      </c>
    </row>
    <row r="12" spans="1:15" x14ac:dyDescent="0.25">
      <c r="A12" s="6" t="s">
        <v>10</v>
      </c>
      <c r="B12" s="1" t="s">
        <v>4</v>
      </c>
      <c r="C12" s="1" t="s">
        <v>6</v>
      </c>
      <c r="I12" s="1" t="s">
        <v>5</v>
      </c>
      <c r="J12" s="4">
        <f>L12*0.001</f>
        <v>0.56632421802526645</v>
      </c>
      <c r="K12" s="1" t="s">
        <v>6</v>
      </c>
      <c r="L12" s="5">
        <f>(1/(4*PI()*PI()*N9*N9*L10))/(1/1000000000)</f>
        <v>566.32421802526642</v>
      </c>
      <c r="M12" s="1" t="s">
        <v>7</v>
      </c>
      <c r="N12" s="3"/>
    </row>
    <row r="13" spans="1:15" x14ac:dyDescent="0.25">
      <c r="A13" s="9">
        <v>7000</v>
      </c>
      <c r="B13" s="1">
        <f>C4+C5</f>
        <v>912.8</v>
      </c>
      <c r="C13" s="12">
        <f>J7</f>
        <v>0.56632867495806694</v>
      </c>
      <c r="I13" s="8"/>
      <c r="J13" s="8"/>
      <c r="K13" s="8"/>
      <c r="L13" s="8"/>
      <c r="M13" s="8"/>
      <c r="N13" s="8"/>
      <c r="O13" s="8"/>
    </row>
    <row r="14" spans="1:15" x14ac:dyDescent="0.25">
      <c r="A14" s="9">
        <v>7200</v>
      </c>
      <c r="B14" s="1">
        <f>C3+C5</f>
        <v>862.8</v>
      </c>
      <c r="C14" s="12">
        <f>J12</f>
        <v>0.56632421802526645</v>
      </c>
      <c r="J14" s="8"/>
    </row>
    <row r="15" spans="1:15" x14ac:dyDescent="0.25">
      <c r="C15" s="12"/>
      <c r="J15" s="8"/>
    </row>
    <row r="16" spans="1:15" x14ac:dyDescent="0.25">
      <c r="B16" s="1" t="s">
        <v>11</v>
      </c>
      <c r="C16" s="14">
        <f>AVERAGE(C13:C14)</f>
        <v>0.56632644649166664</v>
      </c>
      <c r="D16" s="1" t="s">
        <v>6</v>
      </c>
      <c r="E16" s="1" t="s">
        <v>18</v>
      </c>
      <c r="F16" s="1">
        <f>ABS(((C14-C13)/C16)*100)</f>
        <v>7.8699005283962417E-4</v>
      </c>
      <c r="G16" s="1" t="s">
        <v>19</v>
      </c>
      <c r="J16" s="8"/>
    </row>
    <row r="17" spans="1:14" x14ac:dyDescent="0.25">
      <c r="F17" s="1" t="s">
        <v>26</v>
      </c>
      <c r="J17" s="16"/>
      <c r="L17" s="5"/>
      <c r="N17" s="3"/>
    </row>
    <row r="18" spans="1:14" x14ac:dyDescent="0.25">
      <c r="J18" s="8"/>
    </row>
    <row r="19" spans="1:14" x14ac:dyDescent="0.25">
      <c r="A19" s="6"/>
      <c r="J19" s="8"/>
    </row>
    <row r="20" spans="1:14" x14ac:dyDescent="0.25">
      <c r="C20" s="7"/>
      <c r="J20" s="8"/>
    </row>
    <row r="21" spans="1:14" x14ac:dyDescent="0.25">
      <c r="C21" s="7"/>
      <c r="J21" s="8"/>
    </row>
    <row r="22" spans="1:14" x14ac:dyDescent="0.25">
      <c r="J22" s="16"/>
      <c r="L22" s="5"/>
      <c r="N22" s="3"/>
    </row>
    <row r="23" spans="1:14" x14ac:dyDescent="0.25">
      <c r="C23" s="17"/>
      <c r="G23" s="1" t="s">
        <v>19</v>
      </c>
      <c r="J23" s="8"/>
    </row>
    <row r="27" spans="1:14" x14ac:dyDescent="0.25">
      <c r="A27" s="1" t="s">
        <v>21</v>
      </c>
    </row>
    <row r="28" spans="1:14" x14ac:dyDescent="0.25">
      <c r="A28" s="1" t="s">
        <v>22</v>
      </c>
    </row>
    <row r="30" spans="1:14" x14ac:dyDescent="0.25">
      <c r="A30" s="1" t="s">
        <v>24</v>
      </c>
    </row>
    <row r="31" spans="1:14" x14ac:dyDescent="0.25">
      <c r="A31" s="1" t="s">
        <v>25</v>
      </c>
    </row>
    <row r="32" spans="1:14" x14ac:dyDescent="0.25">
      <c r="A32" s="1" t="s">
        <v>28</v>
      </c>
    </row>
    <row r="33" spans="1:1" x14ac:dyDescent="0.25">
      <c r="A33" s="1" t="s">
        <v>29</v>
      </c>
    </row>
    <row r="35" spans="1:1" x14ac:dyDescent="0.25">
      <c r="A35" s="1" t="s">
        <v>30</v>
      </c>
    </row>
    <row r="38" spans="1:1" x14ac:dyDescent="0.25">
      <c r="A38" s="1" t="s">
        <v>32</v>
      </c>
    </row>
    <row r="39" spans="1:1" x14ac:dyDescent="0.25">
      <c r="A39" s="1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Broadcast Band</vt:lpstr>
      <vt:lpstr>Band B</vt:lpstr>
      <vt:lpstr>Band C</vt:lpstr>
      <vt:lpstr>Band D</vt:lpstr>
      <vt:lpstr>Single Coil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Bingamon</dc:creator>
  <cp:lastModifiedBy>Daniel Bingamon</cp:lastModifiedBy>
  <dcterms:created xsi:type="dcterms:W3CDTF">2021-02-14T16:20:14Z</dcterms:created>
  <dcterms:modified xsi:type="dcterms:W3CDTF">2022-03-13T19:58:31Z</dcterms:modified>
</cp:coreProperties>
</file>