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285" windowWidth="14325" windowHeight="12075"/>
  </bookViews>
  <sheets>
    <sheet name="Entry Area" sheetId="1" r:id="rId1"/>
    <sheet name="Math Area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7" i="1" l="1"/>
  <c r="C5" i="1"/>
  <c r="A21" i="1" l="1"/>
  <c r="A20" i="1"/>
  <c r="C9" i="1" s="1"/>
  <c r="B21" i="1" s="1"/>
  <c r="B14" i="1"/>
  <c r="B13" i="1"/>
  <c r="B20" i="1" l="1"/>
  <c r="B12" i="2" s="1"/>
  <c r="B17" i="2"/>
  <c r="B16" i="2"/>
  <c r="B11" i="2"/>
  <c r="D17" i="2" l="1"/>
  <c r="D16" i="2"/>
  <c r="F16" i="2" s="1"/>
  <c r="D12" i="2"/>
  <c r="D11" i="2"/>
  <c r="F11" i="2" s="1"/>
  <c r="B7" i="2"/>
  <c r="D7" i="2" s="1"/>
  <c r="B6" i="2"/>
  <c r="D6" i="2" s="1"/>
  <c r="F6" i="2" s="1"/>
  <c r="B2" i="2"/>
  <c r="D2" i="2" s="1"/>
  <c r="B1" i="2"/>
  <c r="D1" i="2" s="1"/>
  <c r="F1" i="2" s="1"/>
  <c r="D14" i="2" l="1"/>
  <c r="B14" i="2" s="1"/>
  <c r="C20" i="1" s="1"/>
  <c r="D19" i="2"/>
  <c r="B19" i="2" s="1"/>
  <c r="C21" i="1" s="1"/>
  <c r="D9" i="2"/>
  <c r="B9" i="2" s="1"/>
  <c r="C14" i="1" s="1"/>
  <c r="D4" i="2"/>
  <c r="B4" i="2" s="1"/>
  <c r="C13" i="1" s="1"/>
  <c r="C23" i="1" l="1"/>
  <c r="C16" i="1"/>
</calcChain>
</file>

<file path=xl/sharedStrings.xml><?xml version="1.0" encoding="utf-8"?>
<sst xmlns="http://schemas.openxmlformats.org/spreadsheetml/2006/main" count="77" uniqueCount="30">
  <si>
    <t>LC Resonance:</t>
  </si>
  <si>
    <t>KHz</t>
  </si>
  <si>
    <t>mHz</t>
  </si>
  <si>
    <t>Capacitance:</t>
  </si>
  <si>
    <t>pF</t>
  </si>
  <si>
    <t>Inductance:</t>
  </si>
  <si>
    <t>uH</t>
  </si>
  <si>
    <t>nH</t>
  </si>
  <si>
    <t>Hz</t>
  </si>
  <si>
    <t>F</t>
  </si>
  <si>
    <t>kHz</t>
  </si>
  <si>
    <t>Average:</t>
  </si>
  <si>
    <t xml:space="preserve">Main tuning: </t>
  </si>
  <si>
    <t>Max:</t>
  </si>
  <si>
    <t>Min:</t>
  </si>
  <si>
    <t>Main:</t>
  </si>
  <si>
    <t>Local Oscillator:</t>
  </si>
  <si>
    <t>Local Osc Tuning:</t>
  </si>
  <si>
    <t>Set Trimmer:</t>
  </si>
  <si>
    <t>If you want to use a Variable Capacitor, you need to determine if the Main Capacitor and the LO Capacitor are useable.</t>
  </si>
  <si>
    <t>You also need to see if the trimmers can offset the Inductance enough so that the value comes out the same for the span of the entire band.</t>
  </si>
  <si>
    <t>IF Frequency:</t>
  </si>
  <si>
    <t>1. Enter the Min-max values of the main tuning capacitor (usually the larger of the two).</t>
  </si>
  <si>
    <t>2. Enter the Min-max values of the Local Oscillators tuning capacitor</t>
  </si>
  <si>
    <t>3. Adjust the "Set Trimmer" value for the main tuning until the Variance for the Main tuning is under 1%</t>
  </si>
  <si>
    <t>4. Adjust the "Set Trimmer" value for the LO tuning until the Variance for the Main tuning is under 1%</t>
  </si>
  <si>
    <t>You will now have the inductance values for the antenna coil and the LO coil</t>
  </si>
  <si>
    <t>Resonance Calculations, Variable Capacitor, AM Band to solve Inductance for Antenna Coil and Local Oscillator Coil</t>
  </si>
  <si>
    <t>By Daniel Bingamon - KA8ZPL</t>
  </si>
  <si>
    <t>Kings Mills Ohio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</si>
</sst>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0000000000"/>
    <numFmt numFmtId="165" formatCode="0.0000"/>
    <numFmt numFmtId="166" formatCode="0.00000E+00"/>
    <numFmt numFmtId="167" formatCode="0.0"/>
    <numFmt numFmtId="168" formatCode="0.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2" borderId="0" xfId="0" applyFill="1"/>
    <xf numFmtId="164" fontId="0" fillId="0" borderId="0" xfId="0" applyNumberFormat="1"/>
    <xf numFmtId="165" fontId="0" fillId="3" borderId="0" xfId="0" applyNumberFormat="1" applyFill="1"/>
    <xf numFmtId="166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/>
    <xf numFmtId="0" fontId="0" fillId="0" borderId="0" xfId="0" applyFill="1"/>
    <xf numFmtId="167" fontId="1" fillId="4" borderId="0" xfId="0" applyNumberFormat="1" applyFont="1" applyFill="1"/>
    <xf numFmtId="0" fontId="0" fillId="5" borderId="0" xfId="0" applyFill="1"/>
    <xf numFmtId="2" fontId="1" fillId="5" borderId="0" xfId="0" applyNumberFormat="1" applyFont="1" applyFill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C9" sqref="C9"/>
    </sheetView>
  </sheetViews>
  <sheetFormatPr defaultRowHeight="15" x14ac:dyDescent="0.25"/>
  <cols>
    <col min="1" max="1" width="17.85546875" customWidth="1"/>
    <col min="2" max="2" width="11.140625" customWidth="1"/>
    <col min="4" max="4" width="12.42578125" customWidth="1"/>
    <col min="6" max="6" width="9.5703125" bestFit="1" customWidth="1"/>
  </cols>
  <sheetData>
    <row r="1" spans="1:9" x14ac:dyDescent="0.25">
      <c r="A1" t="s">
        <v>27</v>
      </c>
    </row>
    <row r="2" spans="1:9" s="1" customFormat="1" x14ac:dyDescent="0.25"/>
    <row r="3" spans="1:9" s="1" customFormat="1" x14ac:dyDescent="0.25">
      <c r="A3" s="1" t="s">
        <v>12</v>
      </c>
      <c r="B3" s="1" t="s">
        <v>14</v>
      </c>
      <c r="C3" s="2">
        <v>10.89</v>
      </c>
      <c r="D3" s="1" t="s">
        <v>4</v>
      </c>
      <c r="F3" s="6" t="s">
        <v>21</v>
      </c>
      <c r="G3" s="2">
        <v>455</v>
      </c>
      <c r="H3" s="1" t="s">
        <v>10</v>
      </c>
    </row>
    <row r="4" spans="1:9" s="1" customFormat="1" x14ac:dyDescent="0.25">
      <c r="B4" s="1" t="s">
        <v>13</v>
      </c>
      <c r="C4" s="2">
        <v>110</v>
      </c>
      <c r="D4" s="1" t="s">
        <v>4</v>
      </c>
    </row>
    <row r="5" spans="1:9" s="1" customFormat="1" x14ac:dyDescent="0.25">
      <c r="B5" s="6" t="s">
        <v>18</v>
      </c>
      <c r="C5" s="11">
        <f>((A13^2*C4)-(A14^2*C3))/(A14^2-A13^2)</f>
        <v>4.8583306929362172E-3</v>
      </c>
      <c r="D5" s="1" t="s">
        <v>4</v>
      </c>
    </row>
    <row r="6" spans="1:9" s="1" customFormat="1" x14ac:dyDescent="0.25"/>
    <row r="7" spans="1:9" s="1" customFormat="1" x14ac:dyDescent="0.25">
      <c r="A7" s="1" t="s">
        <v>17</v>
      </c>
      <c r="B7" s="1" t="s">
        <v>14</v>
      </c>
      <c r="C7" s="2">
        <v>23.19</v>
      </c>
      <c r="D7" s="1" t="s">
        <v>4</v>
      </c>
      <c r="I7" s="1">
        <f>20-7</f>
        <v>13</v>
      </c>
    </row>
    <row r="8" spans="1:9" s="1" customFormat="1" x14ac:dyDescent="0.25">
      <c r="B8" s="1" t="s">
        <v>13</v>
      </c>
      <c r="C8" s="2">
        <v>110</v>
      </c>
    </row>
    <row r="9" spans="1:9" s="1" customFormat="1" x14ac:dyDescent="0.25">
      <c r="B9" s="6" t="s">
        <v>18</v>
      </c>
      <c r="C9" s="11">
        <f>((A20^2*C8)-(A21^2*C7))/(A21^2-A20^2)</f>
        <v>3.1676480823160956E-2</v>
      </c>
      <c r="D9" s="1" t="s">
        <v>4</v>
      </c>
    </row>
    <row r="10" spans="1:9" s="1" customFormat="1" x14ac:dyDescent="0.25"/>
    <row r="11" spans="1:9" s="1" customFormat="1" x14ac:dyDescent="0.25">
      <c r="A11" s="1" t="s">
        <v>15</v>
      </c>
    </row>
    <row r="12" spans="1:9" x14ac:dyDescent="0.25">
      <c r="A12" s="6" t="s">
        <v>10</v>
      </c>
      <c r="B12" t="s">
        <v>4</v>
      </c>
      <c r="C12" t="s">
        <v>6</v>
      </c>
    </row>
    <row r="13" spans="1:9" x14ac:dyDescent="0.25">
      <c r="A13" s="10">
        <v>535</v>
      </c>
      <c r="B13">
        <f>C4+C5</f>
        <v>110.00485833069294</v>
      </c>
      <c r="C13" s="7">
        <f>'Math Area'!B4</f>
        <v>804.49033915993766</v>
      </c>
    </row>
    <row r="14" spans="1:9" x14ac:dyDescent="0.25">
      <c r="A14" s="10">
        <v>1700</v>
      </c>
      <c r="B14">
        <f>C3+C5</f>
        <v>10.894858330692937</v>
      </c>
      <c r="C14" s="7">
        <f>'Math Area'!B9</f>
        <v>804.49033915993743</v>
      </c>
    </row>
    <row r="16" spans="1:9" x14ac:dyDescent="0.25">
      <c r="B16" t="s">
        <v>11</v>
      </c>
      <c r="C16" s="9">
        <f>AVERAGE(C13:C14)</f>
        <v>804.49033915993755</v>
      </c>
      <c r="D16" t="s">
        <v>6</v>
      </c>
    </row>
    <row r="18" spans="1:6" x14ac:dyDescent="0.25">
      <c r="A18" t="s">
        <v>16</v>
      </c>
    </row>
    <row r="19" spans="1:6" x14ac:dyDescent="0.25">
      <c r="A19" s="6" t="s">
        <v>10</v>
      </c>
      <c r="B19" s="1" t="s">
        <v>4</v>
      </c>
      <c r="C19" s="1" t="s">
        <v>6</v>
      </c>
      <c r="D19" s="1"/>
    </row>
    <row r="20" spans="1:6" x14ac:dyDescent="0.25">
      <c r="A20" s="1">
        <f>A13+G3</f>
        <v>990</v>
      </c>
      <c r="B20" s="1">
        <f>C8+C9</f>
        <v>110.03167648082317</v>
      </c>
      <c r="C20" s="7">
        <f>'Math Area'!B14</f>
        <v>234.88330222024385</v>
      </c>
      <c r="D20" s="1"/>
    </row>
    <row r="21" spans="1:6" x14ac:dyDescent="0.25">
      <c r="A21" s="1">
        <f>A14+G3</f>
        <v>2155</v>
      </c>
      <c r="B21" s="1">
        <f>C7+C9</f>
        <v>23.221676480823163</v>
      </c>
      <c r="C21" s="7">
        <f>'Math Area'!B19</f>
        <v>234.88330222024385</v>
      </c>
      <c r="D21" s="1"/>
    </row>
    <row r="22" spans="1:6" x14ac:dyDescent="0.25">
      <c r="A22" s="1"/>
      <c r="B22" s="1"/>
      <c r="C22" s="1"/>
      <c r="D22" s="1"/>
    </row>
    <row r="23" spans="1:6" x14ac:dyDescent="0.25">
      <c r="A23" s="1"/>
      <c r="B23" s="1" t="s">
        <v>11</v>
      </c>
      <c r="C23" s="9">
        <f>AVERAGE(C20:C21)</f>
        <v>234.88330222024385</v>
      </c>
      <c r="D23" s="1" t="s">
        <v>6</v>
      </c>
      <c r="E23" s="1"/>
      <c r="F23" s="12"/>
    </row>
    <row r="27" spans="1:6" x14ac:dyDescent="0.25">
      <c r="A27" t="s">
        <v>19</v>
      </c>
    </row>
    <row r="28" spans="1:6" x14ac:dyDescent="0.25">
      <c r="A28" t="s">
        <v>20</v>
      </c>
    </row>
    <row r="30" spans="1:6" x14ac:dyDescent="0.25">
      <c r="A30" t="s">
        <v>22</v>
      </c>
    </row>
    <row r="31" spans="1:6" x14ac:dyDescent="0.25">
      <c r="A31" t="s">
        <v>23</v>
      </c>
    </row>
    <row r="32" spans="1:6" x14ac:dyDescent="0.25">
      <c r="A32" t="s">
        <v>24</v>
      </c>
    </row>
    <row r="33" spans="1:1" x14ac:dyDescent="0.25">
      <c r="A33" t="s">
        <v>25</v>
      </c>
    </row>
    <row r="35" spans="1:1" x14ac:dyDescent="0.25">
      <c r="A35" t="s">
        <v>26</v>
      </c>
    </row>
    <row r="38" spans="1:1" x14ac:dyDescent="0.25">
      <c r="A38" t="s">
        <v>28</v>
      </c>
    </row>
    <row r="39" spans="1:1" x14ac:dyDescent="0.25">
      <c r="A39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18" sqref="B18"/>
    </sheetView>
  </sheetViews>
  <sheetFormatPr defaultRowHeight="15" x14ac:dyDescent="0.25"/>
  <cols>
    <col min="1" max="1" width="20.7109375" style="8" customWidth="1"/>
    <col min="2" max="2" width="17" style="8" customWidth="1"/>
    <col min="3" max="3" width="9.140625" style="8"/>
    <col min="4" max="4" width="14.140625" style="8" customWidth="1"/>
    <col min="5" max="16384" width="9.140625" style="8"/>
  </cols>
  <sheetData>
    <row r="1" spans="1:7" x14ac:dyDescent="0.25">
      <c r="A1" s="1" t="s">
        <v>0</v>
      </c>
      <c r="B1" s="2">
        <f>'Entry Area'!A13</f>
        <v>535</v>
      </c>
      <c r="C1" s="1" t="s">
        <v>1</v>
      </c>
      <c r="D1" s="1">
        <f>B1/1000</f>
        <v>0.53500000000000003</v>
      </c>
      <c r="E1" s="1" t="s">
        <v>2</v>
      </c>
      <c r="F1" s="1">
        <f>D1*1000000</f>
        <v>535000</v>
      </c>
      <c r="G1" s="1" t="s">
        <v>8</v>
      </c>
    </row>
    <row r="2" spans="1:7" x14ac:dyDescent="0.25">
      <c r="A2" s="1" t="s">
        <v>3</v>
      </c>
      <c r="B2" s="2">
        <f>'Entry Area'!B13</f>
        <v>110.00485833069294</v>
      </c>
      <c r="C2" s="1" t="s">
        <v>4</v>
      </c>
      <c r="D2" s="1">
        <f>B2*(1/1000000000000)</f>
        <v>1.1000485833069294E-10</v>
      </c>
      <c r="E2" s="1" t="s">
        <v>9</v>
      </c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 t="s">
        <v>5</v>
      </c>
      <c r="B4" s="4">
        <f>D4*0.001</f>
        <v>804.49033915993766</v>
      </c>
      <c r="C4" s="1" t="s">
        <v>6</v>
      </c>
      <c r="D4" s="5">
        <f>(1/(4*PI()*PI()*F1*F1*D2))/(1/1000000000)</f>
        <v>804490.33915993769</v>
      </c>
      <c r="E4" s="1" t="s">
        <v>7</v>
      </c>
      <c r="F4" s="3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 t="s">
        <v>0</v>
      </c>
      <c r="B6" s="2">
        <f>'Entry Area'!A14</f>
        <v>1700</v>
      </c>
      <c r="C6" s="1" t="s">
        <v>1</v>
      </c>
      <c r="D6" s="1">
        <f>B6/1000</f>
        <v>1.7</v>
      </c>
      <c r="E6" s="1" t="s">
        <v>2</v>
      </c>
      <c r="F6" s="1">
        <f>D6*1000000</f>
        <v>1700000</v>
      </c>
      <c r="G6" s="1" t="s">
        <v>8</v>
      </c>
    </row>
    <row r="7" spans="1:7" x14ac:dyDescent="0.25">
      <c r="A7" s="1" t="s">
        <v>3</v>
      </c>
      <c r="B7" s="2">
        <f>'Entry Area'!B14</f>
        <v>10.894858330692937</v>
      </c>
      <c r="C7" s="1" t="s">
        <v>4</v>
      </c>
      <c r="D7" s="1">
        <f>B7*(1/1000000000000)</f>
        <v>1.0894858330692936E-11</v>
      </c>
      <c r="E7" s="1" t="s">
        <v>9</v>
      </c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 t="s">
        <v>5</v>
      </c>
      <c r="B9" s="4">
        <f>D9*0.001</f>
        <v>804.49033915993743</v>
      </c>
      <c r="C9" s="1" t="s">
        <v>6</v>
      </c>
      <c r="D9" s="5">
        <f>(1/(4*PI()*PI()*F6*F6*D7))/(1/1000000000)</f>
        <v>804490.33915993746</v>
      </c>
      <c r="E9" s="1" t="s">
        <v>7</v>
      </c>
      <c r="F9" s="3"/>
      <c r="G9" s="1"/>
    </row>
    <row r="11" spans="1:7" x14ac:dyDescent="0.25">
      <c r="A11" s="1" t="s">
        <v>0</v>
      </c>
      <c r="B11" s="2">
        <f>'Entry Area'!A20</f>
        <v>990</v>
      </c>
      <c r="C11" s="1" t="s">
        <v>1</v>
      </c>
      <c r="D11" s="1">
        <f>B11/1000</f>
        <v>0.99</v>
      </c>
      <c r="E11" s="1" t="s">
        <v>2</v>
      </c>
      <c r="F11" s="1">
        <f>D11*1000000</f>
        <v>990000</v>
      </c>
      <c r="G11" s="1" t="s">
        <v>8</v>
      </c>
    </row>
    <row r="12" spans="1:7" x14ac:dyDescent="0.25">
      <c r="A12" s="1" t="s">
        <v>3</v>
      </c>
      <c r="B12" s="2">
        <f>'Entry Area'!B20</f>
        <v>110.03167648082317</v>
      </c>
      <c r="C12" s="1" t="s">
        <v>4</v>
      </c>
      <c r="D12" s="1">
        <f>B12*(1/1000000000000)</f>
        <v>1.1003167648082316E-10</v>
      </c>
      <c r="E12" s="1" t="s">
        <v>9</v>
      </c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 t="s">
        <v>5</v>
      </c>
      <c r="B14" s="4">
        <f>D14*0.001</f>
        <v>234.88330222024385</v>
      </c>
      <c r="C14" s="1" t="s">
        <v>6</v>
      </c>
      <c r="D14" s="5">
        <f>(1/(4*PI()*PI()*F11*F11*D12))/(1/1000000000)</f>
        <v>234883.30222024384</v>
      </c>
      <c r="E14" s="1" t="s">
        <v>7</v>
      </c>
      <c r="F14" s="3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 t="s">
        <v>0</v>
      </c>
      <c r="B16" s="2">
        <f>'Entry Area'!A21</f>
        <v>2155</v>
      </c>
      <c r="C16" s="1" t="s">
        <v>1</v>
      </c>
      <c r="D16" s="1">
        <f>B16/1000</f>
        <v>2.1549999999999998</v>
      </c>
      <c r="E16" s="1" t="s">
        <v>2</v>
      </c>
      <c r="F16" s="1">
        <f>D16*1000000</f>
        <v>2155000</v>
      </c>
      <c r="G16" s="1" t="s">
        <v>8</v>
      </c>
    </row>
    <row r="17" spans="1:7" x14ac:dyDescent="0.25">
      <c r="A17" s="1" t="s">
        <v>3</v>
      </c>
      <c r="B17" s="2">
        <f>'Entry Area'!B21</f>
        <v>23.221676480823163</v>
      </c>
      <c r="C17" s="1" t="s">
        <v>4</v>
      </c>
      <c r="D17" s="1">
        <f>B17*(1/1000000000000)</f>
        <v>2.3221676480823162E-11</v>
      </c>
      <c r="E17" s="1" t="s">
        <v>9</v>
      </c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5</v>
      </c>
      <c r="B19" s="4">
        <f>D19*0.001</f>
        <v>234.88330222024385</v>
      </c>
      <c r="C19" s="1" t="s">
        <v>6</v>
      </c>
      <c r="D19" s="5">
        <f>(1/(4*PI()*PI()*F16*F16*D17))/(1/1000000000)</f>
        <v>234883.30222024384</v>
      </c>
      <c r="E19" s="1" t="s">
        <v>7</v>
      </c>
      <c r="F19" s="3"/>
      <c r="G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 Area</vt:lpstr>
      <vt:lpstr>Math Area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Bingamon</dc:creator>
  <cp:lastModifiedBy>Daniel Bingamon</cp:lastModifiedBy>
  <dcterms:created xsi:type="dcterms:W3CDTF">2021-02-14T16:20:14Z</dcterms:created>
  <dcterms:modified xsi:type="dcterms:W3CDTF">2024-11-04T12:04:33Z</dcterms:modified>
</cp:coreProperties>
</file>